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Инструкция" sheetId="1" state="visible" r:id="rId3"/>
    <sheet name="Помещения" sheetId="2" state="visible" r:id="rId4"/>
    <sheet name="Участки" sheetId="3" state="visible" r:id="rId5"/>
    <sheet name="Материалы" sheetId="4" state="visible" r:id="rId6"/>
    <sheet name="Свод" sheetId="5" state="visible" r:id="rId7"/>
    <sheet name="Категория здания" sheetId="6" state="visible" r:id="rId8"/>
    <sheet name="Справочник Qн" sheetId="7" state="visible" r:id="rId9"/>
    <sheet name="Нормы СП"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<sst xmlns="http://schemas.openxmlformats.org/spreadsheetml/2006/main" count="301" uniqueCount="250">
  <si>
    <t xml:space="preserve">Калькулятор категорий помещений и зданий</t>
  </si>
  <si>
    <t xml:space="preserve">по СП 12.13130.2009: категории В1–В4 для помещений и категория здания по разделу 6</t>
  </si>
  <si>
    <t xml:space="preserve">Версия 1.2 от 08.09.2026  ·  нормативная база сверена 07.09.2026 по СП 12.13130.2009  ·  файл kalkulyator_kategorii_v1.2.xlsx</t>
  </si>
  <si>
    <t xml:space="preserve">ДЕМОНСТРАЦИОННАЯ КОПИЯ: заполнена примером из раздела 5 методички (склад 12 × 8 м, сосна 400 кг, полиэтилен 150 кг, полипропилен 120 кг). Результат: Q = 20 630 МДж, g ≈ 516 МДж/м², по таблице Б.1 — В3, по формуле Б.5 — В2. Для своего объекта используйте чистый файл kalkulyator_kategorii_v1.2.xlsx.</t>
  </si>
  <si>
    <t xml:space="preserve">Что делает эта книга</t>
  </si>
  <si>
    <t xml:space="preserve">Считает пожарную нагрузку по формуле Б.1, удельную пожарную нагрузку по формуле Б.2 с минимальной площадью 10 м², определяет категорию участка по таблице Б.1, выполняет проверку по формуле Б.5, подтверждает категорию В4 по площади участка и по предельным расстояниям (таблицы Б.2 и Б.3) и определяет категорию здания по разделу 6 — с порогом 5 или 10 % и с оговорками об автоматическом пожаротушении.</t>
  </si>
  <si>
    <t xml:space="preserve">Чего она не делает</t>
  </si>
  <si>
    <t xml:space="preserve">Не считает категории А и Б: там расчёт избыточного давления взрыва по приложению А, другие исходные данные и другая методика; такие помещения вносятся с категорией, заданной вручную. Не считает наружные установки по разделу 7. Не является экспертизой и не заменяет её там, где экспертиза требуется. Расчёт, выполненный в этой книге, — ваш расчёт и ваша ответственность как собственника объекта.</t>
  </si>
  <si>
    <t xml:space="preserve">Порядок работы</t>
  </si>
  <si>
    <t xml:space="preserve">1. «Справочник Qн» — проверьте значения и заполните строки без Qн: значение и точная ссылка на источник. Материал без Qн в расчёт не пойдёт, книга об этом предупредит.</t>
  </si>
  <si>
    <t xml:space="preserve">2. «Помещения» — внесите ВСЕ помещения здания. Те, что не категорируются (офисы, коридоры, санузлы), тоже вносятся: их площадь входит в общую при расчёте категории здания. Для помещений А, Б, Г и Д задайте категорию вручную в последнем столбце.</t>
  </si>
  <si>
    <t xml:space="preserve">3. «Участки» — по одной строке на каждый участок размещения нагрузки. Высота складирования — от пола до верха нагрузки; H книга посчитает сама как разность до низа ферм. Фактическое расстояние до ближайшего участка заполняется, только если участков в помещении больше одного и категория получилась В4.</t>
  </si>
  <si>
    <t xml:space="preserve">4. «Материалы» — по одной строке на материал в пределах участка.</t>
  </si>
  <si>
    <t xml:space="preserve">5. «Свод» и «Категория здания» — результат. Вручную не заполняются.</t>
  </si>
  <si>
    <t xml:space="preserve">Как читать цвета</t>
  </si>
  <si>
    <t xml:space="preserve">Жёлтая заливка и синий шрифт — ячейки для заполнения. Серая заливка — расчёт, эти ячейки защищены от изменения.</t>
  </si>
  <si>
    <t xml:space="preserve">Три решения книги, которых нет в СП дословно</t>
  </si>
  <si>
    <t xml:space="preserve">Первое. Таблица Б.1 задаёт диапазоны целыми числами: В2 — 1401–2200, В3 — 181–1400. Между 1400 и 1401 в таблице разрыв. Книга сравнивает с таблицей округлённое до целого значение g, поэтому разрыв закрывается в сторону более высокой категории.</t>
  </si>
  <si>
    <t xml:space="preserve">Второе. Таблица Б.2 задаёт lпр только для восьми значений qкр. Для промежуточного значения книга берёт ближайшее меньшее табличное qкр — это даёт большее предельное расстояние, то есть запас.</t>
  </si>
  <si>
    <t xml:space="preserve">Третье. В тексте перед формулой Б.5 сказано «количество пожарной нагрузки Q, определённое по формуле (Б.2)». По формуле Б.2 определяется удельная нагрузка g, МДж/м²; Q, МДж, определяется по формуле Б.1. Правая часть неравенства имеет размерность МДж, поэтому книга подставляет Q по формуле Б.1. Подробнее — на листе «Нормы СП».</t>
  </si>
  <si>
    <t xml:space="preserve">Источники</t>
  </si>
  <si>
    <t xml:space="preserve">СП 12.13130.2009 «Определение категорий помещений, зданий и наружных установок по взрывопожарной и пожарной опасности», действующая редакция.</t>
  </si>
  <si>
    <t xml:space="preserve">Корольченко А.Я., Корольченко Д.А. Пожаровзрывоопасность веществ и материалов и средства их тушения. Справочник в двух частях. М.: Пожнаука, 2004. Ссылки на страницы — в справочнике.</t>
  </si>
  <si>
    <t xml:space="preserve">Федеральный закон от 22.07.2008 № 123-ФЗ «Технический регламент о требованиях пожарной безопасности», статья 27 — обязанность определить категорию.</t>
  </si>
  <si>
    <t xml:space="preserve">История версий</t>
  </si>
  <si>
    <t xml:space="preserve">1.0 — 07.09.2026 — первая сборка: формулы Б.1 и Б.2 с минимумом 10 м², таблица Б.1, проверка по формуле Б.5, категория здания по разделу 6</t>
  </si>
  <si>
    <t xml:space="preserve">1.1 — 07.09.2026 — заложены таблицы Б.2 и Б.3 — проверка расстояний между участками для категории В4 стала автоматической; исправлена оговорка п. 6.9 (АУПТ требуется в помещениях А, Б, В1–В3, помещения Г в это условие не входят); справочник Qн заполнен по Корольченко с указанием части и страницы</t>
  </si>
  <si>
    <t xml:space="preserve">1.2 — 08.09.2026 — в справочник Qн добавлены резина, бумага, ткань хлопчатобумажная, хлопок-волокно и пенополиуретан — по источникам, которые прямо называют величину низшей теплотой сгорания; в примечаниях показаны расхождения между источниками; заполнено 15 позиций из 19</t>
  </si>
  <si>
    <t xml:space="preserve">Версию можно проверить в двух местах: строка под заголовком этого листа и свойства файла (в Excel — Файл, Сведения). Имя файла содержит номер версии.</t>
  </si>
  <si>
    <t xml:space="preserve">Автор: Юлия Никулина. Версия 1.2 от 08.09.2026. Пароль защиты листов — kategorii2026.</t>
  </si>
  <si>
    <t xml:space="preserve">Помещения</t>
  </si>
  <si>
    <t xml:space="preserve">Заполняются жёлтые столбцы. Вносятся ВСЕ помещения здания, включая не подлежащие категорированию: их площадь входит в суммарную при расчёте категории здания (раздел 6 СП). Столбец «Категория задана вручную» — для помещений А, Б, Г и Д, которые эта книга не считает.</t>
  </si>
  <si>
    <t xml:space="preserve">№</t>
  </si>
  <si>
    <t xml:space="preserve">Наименование помещения</t>
  </si>
  <si>
    <t xml:space="preserve">Назначение</t>
  </si>
  <si>
    <t xml:space="preserve">Длина, м</t>
  </si>
  <si>
    <t xml:space="preserve">Ширина, м</t>
  </si>
  <si>
    <t xml:space="preserve">Площадь вручную, м²</t>
  </si>
  <si>
    <t xml:space="preserve">Площадь в расчёт, м²</t>
  </si>
  <si>
    <t xml:space="preserve">Высота до низа ферм, м</t>
  </si>
  <si>
    <t xml:space="preserve">АУПТ</t>
  </si>
  <si>
    <t xml:space="preserve">Категорируется</t>
  </si>
  <si>
    <t xml:space="preserve">Категория задана вручную (А, Б, Г, Д)</t>
  </si>
  <si>
    <t xml:space="preserve">Склад запасных частей и упаковки</t>
  </si>
  <si>
    <t xml:space="preserve">Складское</t>
  </si>
  <si>
    <t xml:space="preserve">нет</t>
  </si>
  <si>
    <t xml:space="preserve">да</t>
  </si>
  <si>
    <t xml:space="preserve">Участки размещения пожарной нагрузки</t>
  </si>
  <si>
    <t xml:space="preserve">Один участок — одна строка. По таблице Б.1 сравнивается наибольшая удельная нагрузка на любом из участков. Фактическое расстояние до ближайшего участка нужно только для подтверждения категории В4 (п. Б.2).</t>
  </si>
  <si>
    <t xml:space="preserve">Помещение</t>
  </si>
  <si>
    <t xml:space="preserve">№ участка</t>
  </si>
  <si>
    <t xml:space="preserve">Описание участка</t>
  </si>
  <si>
    <t xml:space="preserve">S фактическая, м²</t>
  </si>
  <si>
    <t xml:space="preserve">S в расчёт, м²</t>
  </si>
  <si>
    <t xml:space="preserve">Высота складирования, м</t>
  </si>
  <si>
    <t xml:space="preserve">H, м</t>
  </si>
  <si>
    <t xml:space="preserve">Q участка, МДж</t>
  </si>
  <si>
    <t xml:space="preserve">g, МДж/м²</t>
  </si>
  <si>
    <t xml:space="preserve">Категория по табл. Б.1</t>
  </si>
  <si>
    <t xml:space="preserve">gт, МДж/м²</t>
  </si>
  <si>
    <t xml:space="preserve">Порог по Б.5, МДж</t>
  </si>
  <si>
    <t xml:space="preserve">Б.5 выполняется</t>
  </si>
  <si>
    <t xml:space="preserve">Категория участка</t>
  </si>
  <si>
    <t xml:space="preserve">qкр наим., кВт/м²</t>
  </si>
  <si>
    <t xml:space="preserve">lпр по табл. Б.2, м</t>
  </si>
  <si>
    <t xml:space="preserve">Требуемое расстояние, м</t>
  </si>
  <si>
    <t xml:space="preserve">Фактическое расстояние, м</t>
  </si>
  <si>
    <t xml:space="preserve">Проверка расстояния (В4)</t>
  </si>
  <si>
    <t xml:space="preserve">Ранг</t>
  </si>
  <si>
    <t xml:space="preserve">Примечание</t>
  </si>
  <si>
    <t xml:space="preserve">Стеллажи, участок 10 × 4 м</t>
  </si>
  <si>
    <t xml:space="preserve">Материалы пожарной нагрузки</t>
  </si>
  <si>
    <t xml:space="preserve">Одна строка — один материал на одном участке. Масса берётся максимальная, которая может одновременно находиться в помещении. Если материала нет в справочнике, выберите «Прочий материал» и внесите Qн вручную с обоснованием.</t>
  </si>
  <si>
    <t xml:space="preserve">Материал</t>
  </si>
  <si>
    <t xml:space="preserve">Что это</t>
  </si>
  <si>
    <t xml:space="preserve">Масса, кг</t>
  </si>
  <si>
    <t xml:space="preserve">Qн справочная, МДж/кг</t>
  </si>
  <si>
    <t xml:space="preserve">Qн вручную, МДж/кг</t>
  </si>
  <si>
    <t xml:space="preserve">Qн в расчёт, МДж/кг</t>
  </si>
  <si>
    <t xml:space="preserve">Источник (справочник)</t>
  </si>
  <si>
    <t xml:space="preserve">Обоснование ручного значения</t>
  </si>
  <si>
    <t xml:space="preserve">Q, МДж</t>
  </si>
  <si>
    <t xml:space="preserve">qкр, кВт/м²</t>
  </si>
  <si>
    <t xml:space="preserve">Проверка</t>
  </si>
  <si>
    <t xml:space="preserve">Древесина сосновая</t>
  </si>
  <si>
    <t xml:space="preserve">Поддоны и деревянная тара</t>
  </si>
  <si>
    <t xml:space="preserve">Полиэтилен</t>
  </si>
  <si>
    <t xml:space="preserve">Стретч-плёнка, пакеты, упаковка деталей</t>
  </si>
  <si>
    <t xml:space="preserve">Полипропилен</t>
  </si>
  <si>
    <t xml:space="preserve">Пластиковые ящики и лотки</t>
  </si>
  <si>
    <t xml:space="preserve">Свод по помещениям</t>
  </si>
  <si>
    <t xml:space="preserve">Лист расчётный, вручную не заполняется. Столбцы «в А», «в А+Б» и далее — служебные признаки для расчёта категории здания.</t>
  </si>
  <si>
    <t xml:space="preserve">Площадь, м²</t>
  </si>
  <si>
    <t xml:space="preserve">Участков</t>
  </si>
  <si>
    <t xml:space="preserve">Наибольшая g, МДж/м²</t>
  </si>
  <si>
    <t xml:space="preserve">Категория расчётная</t>
  </si>
  <si>
    <t xml:space="preserve">Категория итоговая</t>
  </si>
  <si>
    <t xml:space="preserve">в А</t>
  </si>
  <si>
    <t xml:space="preserve">в А+Б</t>
  </si>
  <si>
    <t xml:space="preserve">в А+Б+В1–В3</t>
  </si>
  <si>
    <t xml:space="preserve">в А+Б+В1–В3+Г</t>
  </si>
  <si>
    <t xml:space="preserve">АУПТ, признак</t>
  </si>
  <si>
    <t xml:space="preserve">Категория здания по разделу 6 СП 12.13130.2009</t>
  </si>
  <si>
    <t xml:space="preserve">Лист расчётный. Проверка идёт сверху вниз: А → Б → В → Г → Д. Оговорки об автоматическом пожаротушении применяются только тогда, когда АУПТ есть во ВСЕХ помещениях соответствующих категорий. Для оговорки п. 6.9 СП требует АУПТ в помещениях А, Б, В1, В2 и В3 — помещения Г в это требование не входят.</t>
  </si>
  <si>
    <t xml:space="preserve">Исходные суммы</t>
  </si>
  <si>
    <t xml:space="preserve">Суммарная площадь всех помещений здания, м²</t>
  </si>
  <si>
    <t xml:space="preserve">все помещения здания, включая не подлежащие категорированию</t>
  </si>
  <si>
    <t xml:space="preserve">Площадь помещений категории А, м²</t>
  </si>
  <si>
    <t xml:space="preserve">Площадь помещений категорий А и Б, м²</t>
  </si>
  <si>
    <t xml:space="preserve">Площадь помещений категорий А, Б, В1, В2, В3, м²</t>
  </si>
  <si>
    <t xml:space="preserve">Площадь помещений категорий А, Б, В1–В3 и Г, м²</t>
  </si>
  <si>
    <t xml:space="preserve">Есть ли в здании помещения категорий А или Б</t>
  </si>
  <si>
    <t xml:space="preserve">Оснащённость автоматическим пожаротушением</t>
  </si>
  <si>
    <t xml:space="preserve">из них с АУПТ</t>
  </si>
  <si>
    <t xml:space="preserve">Помещений категории А</t>
  </si>
  <si>
    <t xml:space="preserve">Помещений категорий А и Б</t>
  </si>
  <si>
    <t xml:space="preserve">Помещений категорий А, Б, В1–В3</t>
  </si>
  <si>
    <t xml:space="preserve">Помещений категорий А, Б, В1–В3 и Г</t>
  </si>
  <si>
    <t xml:space="preserve">Проверка по разделу 6</t>
  </si>
  <si>
    <t xml:space="preserve">Условие п. 6.2: площадь А больше 5 % общей или больше 200 м²</t>
  </si>
  <si>
    <t xml:space="preserve">Оговорка п. 6.3: не более 25 % и не более 1000 м², все помещения А с АУПТ</t>
  </si>
  <si>
    <t xml:space="preserve">Здание относится к категории А</t>
  </si>
  <si>
    <t xml:space="preserve">Условие п. 6.4: площадь А+Б больше 5 % общей или больше 200 м²</t>
  </si>
  <si>
    <t xml:space="preserve">Оговорка п. 6.5: не более 25 % и не более 1000 м², все помещения А и Б с АУПТ</t>
  </si>
  <si>
    <t xml:space="preserve">Здание относится к категории Б</t>
  </si>
  <si>
    <t xml:space="preserve">Порог доли по п. 6.6 (10 %, если нет помещений А и Б)</t>
  </si>
  <si>
    <t xml:space="preserve">Условие п. 6.6: площадь А+Б+В1–В3 больше порога</t>
  </si>
  <si>
    <t xml:space="preserve">Оговорка п. 6.7: не более 25 % и не более 3500 м², все эти помещения с АУПТ</t>
  </si>
  <si>
    <t xml:space="preserve">Здание относится к категории В</t>
  </si>
  <si>
    <t xml:space="preserve">Условие п. 6.8: площадь А+Б+В1–В3+Г больше 5 % общей</t>
  </si>
  <si>
    <t xml:space="preserve">Оговорка п. 6.9: не более 25 % и не более 5000 м², помещения А, Б, В1–В3 с АУПТ</t>
  </si>
  <si>
    <t xml:space="preserve">п. 6.9 требует АУПТ в помещениях А, Б, В1–В3; помещения Г в это условие не входят</t>
  </si>
  <si>
    <t xml:space="preserve">Здание относится к категории Г</t>
  </si>
  <si>
    <t xml:space="preserve">КАТЕГОРИЯ ЗДАНИЯ</t>
  </si>
  <si>
    <t xml:space="preserve">Д — если здание не отнесено к А, Б, В и Г (п. 6.10)</t>
  </si>
  <si>
    <t xml:space="preserve">Справочник теплоты сгорания и критической плотности лучистых потоков</t>
  </si>
  <si>
    <t xml:space="preserve">Каждое значение выписано из источника с указанием части, таблицы и страницы. Два источника — Абдурагимов (табл. IV, с. 243) и Газпроектинжиниринг — прямо называют величину НИЗШЕЙ теплотой сгорания, то есть тем, что требует формула Б.1. Корольченко даёт показатель «тепл. сгор.», а в своём разделе 5.5 определяет его как стандартную: подстановка такого значения завышает Q, это запас в сторону более высокой категории, и его нужно оговорить в расчёте. Источники местами расходятся между собой — расхождения названы в примечаниях. Где источник даёт диапазон, в расчёт принята верхняя граница. Значение qкр берётся из таблицы Б.3 СП и нужно только для проверки расстояний при категории В4.</t>
  </si>
  <si>
    <t xml:space="preserve">Значение по источнику, кДж/кг</t>
  </si>
  <si>
    <t xml:space="preserve">Источник</t>
  </si>
  <si>
    <t xml:space="preserve">18 731 – 20 853</t>
  </si>
  <si>
    <t xml:space="preserve">Корольченко, 2004, ч. I, с. 538, ст. «Древесина сосновая»</t>
  </si>
  <si>
    <t xml:space="preserve">принята верхняя граница диапазона; qкр по табл. Б.3 для сосны влажностью 12 %. Для сравнения: табл. IV Абдурагимова даёт 16 500 при влажности 10 %, 14 400 при 20 %, 12 200 при 30 %</t>
  </si>
  <si>
    <t xml:space="preserve">Древесина еловая</t>
  </si>
  <si>
    <t xml:space="preserve">20 305</t>
  </si>
  <si>
    <t xml:space="preserve">Корольченко, 2004, ч. I, с. 538, ст. «Древесина еловая»</t>
  </si>
  <si>
    <t xml:space="preserve">в табл. Б.3 qкр приведён только для сосны — расстояния считаются как при неизвестном qкр</t>
  </si>
  <si>
    <t xml:space="preserve">Древесина дубовая</t>
  </si>
  <si>
    <t xml:space="preserve">18 221 – 19 874</t>
  </si>
  <si>
    <t xml:space="preserve">Корольченко, 2004, ч. I, с. 538, ст. «Древесина дубовая»</t>
  </si>
  <si>
    <t xml:space="preserve">принята верхняя граница диапазона</t>
  </si>
  <si>
    <t xml:space="preserve">46 588</t>
  </si>
  <si>
    <t xml:space="preserve">Корольченко, 2004, ч. II, с. 329, ст. «Полиэтилен»</t>
  </si>
  <si>
    <t xml:space="preserve">источники расходятся: табл. IV Абдурагимова даёт 47 137,5 кДж/кг</t>
  </si>
  <si>
    <t xml:space="preserve">Полиэтилен высокого давления</t>
  </si>
  <si>
    <t xml:space="preserve">46 000 – 47 000</t>
  </si>
  <si>
    <t xml:space="preserve">Корольченко, 2004, ч. II, с. 330, ст. «Полиэтилен высокого давления»</t>
  </si>
  <si>
    <t xml:space="preserve">принята верхняя граница диапазона; тот же диапазон приводит Газпроектинжиниринг, с. 198, и называет его низшей теплотой сгорания</t>
  </si>
  <si>
    <t xml:space="preserve">Полиэтилен низкого давления</t>
  </si>
  <si>
    <t xml:space="preserve">46 090 – 46 686</t>
  </si>
  <si>
    <t xml:space="preserve">Корольченко, 2004, ч. II, с. 330, ст. «Полиэтилен низкого давления»</t>
  </si>
  <si>
    <t xml:space="preserve">принята верхняя граница диапазона; тот же диапазон — Газпроектинжиниринг, с. 201, как низшая теплота сгорания</t>
  </si>
  <si>
    <t xml:space="preserve">44 000</t>
  </si>
  <si>
    <t xml:space="preserve">Корольченко, 2004, ч. II, с. 324, ст. «Полипропилен»</t>
  </si>
  <si>
    <t xml:space="preserve">то же значение — Газпроектинжиниринг, с. 192, как низшая теплота сгорания</t>
  </si>
  <si>
    <t xml:space="preserve">Полистирол</t>
  </si>
  <si>
    <t xml:space="preserve">39 800 – 40 700</t>
  </si>
  <si>
    <t xml:space="preserve">Корольченко, 2004, ч. II, с. 325, ст. «Полистирол»</t>
  </si>
  <si>
    <t xml:space="preserve">принята верхняя граница диапазона; источники расходятся: табл. IV Абдурагимова даёт 38 967</t>
  </si>
  <si>
    <t xml:space="preserve">Поливинилхлорид</t>
  </si>
  <si>
    <t xml:space="preserve">18 000 – 20 700</t>
  </si>
  <si>
    <t xml:space="preserve">Корольченко, 2004, ч. II, с. 312, ст. «Поливинилхлорид, ПВХ»</t>
  </si>
  <si>
    <t xml:space="preserve">Каучук натуральный</t>
  </si>
  <si>
    <t xml:space="preserve">44 768,8</t>
  </si>
  <si>
    <t xml:space="preserve">Корольченко, 2004, ч. I, с. 622, ст. «Каучук натуральный»</t>
  </si>
  <si>
    <t xml:space="preserve">табл. IV Абдурагимова даёт 44 833 — расхождение в пределах десятых процента</t>
  </si>
  <si>
    <t xml:space="preserve">Резина</t>
  </si>
  <si>
    <t xml:space="preserve">33 520</t>
  </si>
  <si>
    <t xml:space="preserve">Абдурагимов, Говоров, Макаров. Физико-химические основы развития и тушения пожаров. М.: ВИПТШ МВД СССР, 1980, приложение, табл. IV, с. 243</t>
  </si>
  <si>
    <t xml:space="preserve">источник прямо называет величину низшей теплотой сгорания; у Корольченко теплоты сгорания для резины нет. Значение qкр — СП 12.13130.2009, таблица Б.3</t>
  </si>
  <si>
    <t xml:space="preserve">Пенополиуретан</t>
  </si>
  <si>
    <t xml:space="preserve">24 853 – 27 363</t>
  </si>
  <si>
    <t xml:space="preserve">Свойства вредных и опасных веществ, обращающихся в нефтегазовом комплексе. Воронеж: Газпроектинжиниринг, 2005, с. 176, ст. «Пенополиуретан»</t>
  </si>
  <si>
    <t xml:space="preserve">принята верхняя граница диапазона; источник прямо называет величину низшей теплотой сгорания. Табл. IV Абдурагимова даёт 24 302 — источники расходятся</t>
  </si>
  <si>
    <t xml:space="preserve">Бумага</t>
  </si>
  <si>
    <t xml:space="preserve">13 408</t>
  </si>
  <si>
    <t xml:space="preserve">источник прямо называет величину низшей теплотой сгорания; в источнике одна строка на три материала: «Бумага, хлопок, хлопчатобумажные ткани»</t>
  </si>
  <si>
    <t xml:space="preserve">Ткань хлопчатобумажная</t>
  </si>
  <si>
    <t xml:space="preserve">по той же строке «Бумага, хлопок, хлопчатобумажные ткани»</t>
  </si>
  <si>
    <t xml:space="preserve">Хлопок-волокно</t>
  </si>
  <si>
    <t xml:space="preserve">15 700</t>
  </si>
  <si>
    <t xml:space="preserve">в той же таблице строка «Бумага, хлопок, хлопчатобумажные ткани» даёт 13 408; принято большее значение — в запас. Значение qкр — СП 12.13130.2009, таблица Б.3</t>
  </si>
  <si>
    <t xml:space="preserve">Картон</t>
  </si>
  <si>
    <t xml:space="preserve">—</t>
  </si>
  <si>
    <t xml:space="preserve">отдельной строки по картону нет ни в одном из источников. Если принимаете 13 408 кДж/кг по строке «Бумага, хлопок, хлопчатобумажные ткани», обоснуйте это в расчёте словами</t>
  </si>
  <si>
    <t xml:space="preserve">Древесно-стружечная плита</t>
  </si>
  <si>
    <t xml:space="preserve">теплоты сгорания нет ни у Корольченко, ни в табл. IV Абдурагимова — внесите значение и источник сами. Значение qкр — СП 12.13130.2009, таблица Б.3 (плотность 417 кг/м³)</t>
  </si>
  <si>
    <t xml:space="preserve">Полиамид</t>
  </si>
  <si>
    <t xml:space="preserve">теплоты сгорания нет ни у Корольченко, ни в табл. IV Абдурагимова — внесите значение и источник сами</t>
  </si>
  <si>
    <t xml:space="preserve">Прочий материал (задать Qн вручную)</t>
  </si>
  <si>
    <t xml:space="preserve">Qн и обоснование вносятся на листе «Материалы»</t>
  </si>
  <si>
    <t xml:space="preserve">Нормативные параметры расчёта</t>
  </si>
  <si>
    <t xml:space="preserve">Все числа, которыми пользуются формулы книги, собраны здесь и нигде больше не продублированы. Каждое привязано к пункту СП 12.13130.2009 и сверено по тексту документа.</t>
  </si>
  <si>
    <t xml:space="preserve">Параметр</t>
  </si>
  <si>
    <t xml:space="preserve">Значение</t>
  </si>
  <si>
    <t xml:space="preserve">Пункт СП 12.13130.2009</t>
  </si>
  <si>
    <t xml:space="preserve">Статус сверки</t>
  </si>
  <si>
    <t xml:space="preserve">Верхняя граница В2 (она же нижняя граница В1), МДж/м²</t>
  </si>
  <si>
    <t xml:space="preserve">Таблица Б.1</t>
  </si>
  <si>
    <t xml:space="preserve">сверено</t>
  </si>
  <si>
    <t xml:space="preserve">Верхняя граница В3, МДж/м²</t>
  </si>
  <si>
    <t xml:space="preserve">Верхняя граница В4, МДж/м²</t>
  </si>
  <si>
    <t xml:space="preserve">Минимальная площадь размещения пожарной нагрузки, м²</t>
  </si>
  <si>
    <t xml:space="preserve">Формула Б.2, расшифровка S</t>
  </si>
  <si>
    <t xml:space="preserve">Коэффициент в формуле Б.5</t>
  </si>
  <si>
    <t xml:space="preserve">Формула Б.5</t>
  </si>
  <si>
    <t xml:space="preserve">Базовый порог доли площади для здания</t>
  </si>
  <si>
    <t xml:space="preserve">п. 6.2, 6.4, 6.6, 6.8</t>
  </si>
  <si>
    <t xml:space="preserve">Порог доли для здания В при отсутствии помещений А и Б</t>
  </si>
  <si>
    <t xml:space="preserve">п. 6.6</t>
  </si>
  <si>
    <t xml:space="preserve">Абсолютный порог площади для зданий А и Б, м²</t>
  </si>
  <si>
    <t xml:space="preserve">п. 6.2, 6.4</t>
  </si>
  <si>
    <t xml:space="preserve">Доля площади в оговорке при наличии АУПТ</t>
  </si>
  <si>
    <t xml:space="preserve">п. 6.3, 6.5, 6.7, 6.9</t>
  </si>
  <si>
    <t xml:space="preserve">Предел площади в оговорке для здания А, м²</t>
  </si>
  <si>
    <t xml:space="preserve">п. 6.3</t>
  </si>
  <si>
    <t xml:space="preserve">Предел площади в оговорке для здания Б, м²</t>
  </si>
  <si>
    <t xml:space="preserve">п. 6.5</t>
  </si>
  <si>
    <t xml:space="preserve">Предел площади в оговорке для здания В, м²</t>
  </si>
  <si>
    <t xml:space="preserve">п. 6.7</t>
  </si>
  <si>
    <t xml:space="preserve">Предел площади в оговорке для здания Г, м²</t>
  </si>
  <si>
    <t xml:space="preserve">п. 6.9</t>
  </si>
  <si>
    <t xml:space="preserve">Граница применения таблицы Б.2 по высоте H, м</t>
  </si>
  <si>
    <t xml:space="preserve">п. Б.2</t>
  </si>
  <si>
    <t xml:space="preserve">Предельное расстояние при неизвестном qкр, м</t>
  </si>
  <si>
    <t xml:space="preserve">Таблица Б.2 — предельные расстояния lпр между участками пожарной нагрузки</t>
  </si>
  <si>
    <t xml:space="preserve">lпр, м</t>
  </si>
  <si>
    <t xml:space="preserve">Правило применения</t>
  </si>
  <si>
    <t xml:space="preserve">Значения таблицы применяются при H не менее 11 м. При H менее 11 м предельное расстояние l = lпр + (11 − H). Если нагрузка состоит из разных материалов, qкр принимается по материалу с минимальным значением. Для материалов с неизвестным qкр предельное расстояние принимается 12 м. Книга подбирает lпр по ближайшему меньшему табличному qкр — это запас в сторону большего расстояния.</t>
  </si>
  <si>
    <t xml:space="preserve">Таблица Б.3 — критическая плотность падающих лучистых потоков qкр</t>
  </si>
  <si>
    <t xml:space="preserve">Древесина (сосна влажностью 12 %)</t>
  </si>
  <si>
    <t xml:space="preserve">Древесно-стружечные плиты (плотностью 417 кг/м³)</t>
  </si>
  <si>
    <t xml:space="preserve">Торф брикетный</t>
  </si>
  <si>
    <t xml:space="preserve">Торф кусковой</t>
  </si>
  <si>
    <t xml:space="preserve">Слоистый пластик</t>
  </si>
  <si>
    <t xml:space="preserve">Стеклопластик</t>
  </si>
  <si>
    <t xml:space="preserve">Пергамин</t>
  </si>
  <si>
    <t xml:space="preserve">Уголь</t>
  </si>
  <si>
    <t xml:space="preserve">Рулонная кровля</t>
  </si>
  <si>
    <t xml:space="preserve">Сено, солома (при минимальной влажности до 8 %)</t>
  </si>
  <si>
    <t xml:space="preserve">Опечатка в тексте СП. В абзаце перед формулой Б.5 сказано «количество пожарной нагрузки Q, определённое по формуле (Б.2)». По формуле Б.2 определяется удельная нагрузка g, МДж/м²; Q, МДж, определяется по формуле Б.1. Правая часть неравенства Б.5 (0,64·gт·H²) имеет размерность МДж, поэтому в проверку подставляется Q по формуле Б.1. Книга считает именно так.</t>
  </si>
</sst>
</file>

<file path=xl/styles.xml><?xml version="1.0" encoding="utf-8"?>
<styleSheet xmlns="http://schemas.openxmlformats.org/spreadsheetml/2006/main">
  <numFmts count="5">
    <numFmt numFmtId="164" formatCode="General"/>
    <numFmt numFmtId="165" formatCode="#,##0.0;\-#,##0.0;&quot;&quot;"/>
    <numFmt numFmtId="166" formatCode="#,##0;\-#,##0;&quot;&quot;"/>
    <numFmt numFmtId="167" formatCode="General"/>
    <numFmt numFmtId="168" formatCode="0.0%"/>
  </numFmts>
  <fonts count="15">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1"/>
      <color rgb="FF595959"/>
      <name val="Arial"/>
      <family val="0"/>
      <charset val="1"/>
    </font>
    <font>
      <b val="true"/>
      <sz val="9"/>
      <color rgb="FF1F3864"/>
      <name val="Arial"/>
      <family val="0"/>
      <charset val="1"/>
    </font>
    <font>
      <b val="true"/>
      <sz val="10"/>
      <color rgb="FF9C0006"/>
      <name val="Arial"/>
      <family val="0"/>
      <charset val="1"/>
    </font>
    <font>
      <b val="true"/>
      <sz val="11"/>
      <name val="Arial"/>
      <family val="0"/>
      <charset val="1"/>
    </font>
    <font>
      <sz val="10"/>
      <name val="Arial"/>
      <family val="0"/>
      <charset val="1"/>
    </font>
    <font>
      <sz val="9"/>
      <color rgb="FF595959"/>
      <name val="Arial"/>
      <family val="0"/>
      <charset val="1"/>
    </font>
    <font>
      <b val="true"/>
      <sz val="13"/>
      <name val="Arial"/>
      <family val="0"/>
      <charset val="1"/>
    </font>
    <font>
      <b val="true"/>
      <sz val="9"/>
      <color rgb="FFFFFFFF"/>
      <name val="Arial"/>
      <family val="0"/>
      <charset val="1"/>
    </font>
    <font>
      <sz val="10"/>
      <color rgb="FF0000FF"/>
      <name val="Arial"/>
      <family val="0"/>
      <charset val="1"/>
    </font>
    <font>
      <b val="true"/>
      <sz val="12"/>
      <name val="Arial"/>
      <family val="0"/>
      <charset val="1"/>
    </font>
  </fonts>
  <fills count="7">
    <fill>
      <patternFill patternType="none"/>
    </fill>
    <fill>
      <patternFill patternType="gray125"/>
    </fill>
    <fill>
      <patternFill patternType="solid">
        <fgColor rgb="FFFCE4D6"/>
        <bgColor rgb="FFFFF2CC"/>
      </patternFill>
    </fill>
    <fill>
      <patternFill patternType="solid">
        <fgColor rgb="FF1F3864"/>
        <bgColor rgb="FF333333"/>
      </patternFill>
    </fill>
    <fill>
      <patternFill patternType="solid">
        <fgColor rgb="FFFFF2CC"/>
        <bgColor rgb="FFFCE4D6"/>
      </patternFill>
    </fill>
    <fill>
      <patternFill patternType="solid">
        <fgColor rgb="FFF2F2F2"/>
        <bgColor rgb="FFFFFFFF"/>
      </patternFill>
    </fill>
    <fill>
      <patternFill patternType="solid">
        <fgColor rgb="FFD9E2F3"/>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64" fontId="13" fillId="4" borderId="1" xfId="0" applyFont="true" applyBorder="true" applyAlignment="false" applyProtection="true">
      <alignment horizontal="general" vertical="bottom" textRotation="0" wrapText="false" indent="0" shrinkToFit="false"/>
      <protection locked="false" hidden="false"/>
    </xf>
    <xf numFmtId="165" fontId="13" fillId="4" borderId="1" xfId="0" applyFont="true" applyBorder="true" applyAlignment="true" applyProtection="true">
      <alignment horizontal="center" vertical="bottom" textRotation="0" wrapText="false" indent="0" shrinkToFit="false"/>
      <protection locked="false" hidden="false"/>
    </xf>
    <xf numFmtId="165" fontId="9" fillId="5" borderId="1" xfId="0" applyFont="true" applyBorder="true" applyAlignment="true" applyProtection="false">
      <alignment horizontal="center" vertical="bottom" textRotation="0" wrapText="false" indent="0" shrinkToFit="false"/>
      <protection locked="true" hidden="false"/>
    </xf>
    <xf numFmtId="164" fontId="13" fillId="4" borderId="1" xfId="0" applyFont="true" applyBorder="true" applyAlignment="true" applyProtection="true">
      <alignment horizontal="center" vertical="bottom" textRotation="0" wrapText="false" indent="0" shrinkToFit="false"/>
      <protection locked="false" hidden="false"/>
    </xf>
    <xf numFmtId="164" fontId="9" fillId="5" borderId="1" xfId="0" applyFont="true" applyBorder="true" applyAlignment="true" applyProtection="false">
      <alignment horizontal="center" vertical="bottom" textRotation="0" wrapText="false" indent="0" shrinkToFit="false"/>
      <protection locked="true" hidden="false"/>
    </xf>
    <xf numFmtId="166" fontId="9" fillId="5" borderId="1" xfId="0" applyFont="true" applyBorder="true" applyAlignment="true" applyProtection="false">
      <alignment horizontal="center" vertical="bottom" textRotation="0" wrapText="false" indent="0" shrinkToFit="false"/>
      <protection locked="true" hidden="false"/>
    </xf>
    <xf numFmtId="164" fontId="10" fillId="5" borderId="1" xfId="0" applyFont="true" applyBorder="true" applyAlignment="true" applyProtection="false">
      <alignment horizontal="general" vertical="center" textRotation="0" wrapText="true" indent="0" shrinkToFit="false"/>
      <protection locked="true" hidden="false"/>
    </xf>
    <xf numFmtId="164" fontId="13" fillId="4" borderId="1" xfId="0" applyFont="true" applyBorder="true" applyAlignment="true" applyProtection="true">
      <alignment horizontal="general" vertical="center" textRotation="0" wrapText="true" indent="0" shrinkToFit="false"/>
      <protection locked="fals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67" fontId="10" fillId="5" borderId="1"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8" fontId="9" fillId="5" borderId="1"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4" fillId="6" borderId="1" xfId="0" applyFont="true" applyBorder="true" applyAlignment="true" applyProtection="false">
      <alignment horizontal="center"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true">
      <alignment horizontal="center" vertical="bottom" textRotation="0" wrapText="false" indent="0" shrinkToFit="false"/>
      <protection locked="false" hidden="false"/>
    </xf>
    <xf numFmtId="164" fontId="9" fillId="0" borderId="1" xfId="0" applyFont="true" applyBorder="true" applyAlignment="true" applyProtection="true">
      <alignment horizontal="general" vertical="top" textRotation="0" wrapText="true" indent="0" shrinkToFit="false"/>
      <protection locked="false" hidden="false"/>
    </xf>
    <xf numFmtId="164" fontId="10" fillId="0" borderId="1" xfId="0" applyFont="true" applyBorder="true" applyAlignment="true" applyProtection="true">
      <alignment horizontal="general" vertical="top" textRotation="0" wrapText="true" indent="0" shrinkToFit="false"/>
      <protection locked="false" hidden="false"/>
    </xf>
    <xf numFmtId="164" fontId="12" fillId="3" borderId="1" xfId="0" applyFont="true" applyBorder="true" applyAlignment="true" applyProtection="false">
      <alignment horizontal="general" vertical="center" textRotation="0" wrapText="true" indent="0" shrinkToFit="false"/>
      <protection locked="true" hidden="false"/>
    </xf>
    <xf numFmtId="165" fontId="9" fillId="4"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4D6"/>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6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8"/>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4" customFormat="false" ht="18" hidden="false" customHeight="true" outlineLevel="0" collapsed="false">
      <c r="A4" s="4" t="s">
        <v>3</v>
      </c>
    </row>
    <row r="5" customFormat="false" ht="18" hidden="false" customHeight="true" outlineLevel="0" collapsed="false">
      <c r="A5" s="4"/>
    </row>
    <row r="6" customFormat="false" ht="15" hidden="false" customHeight="true" outlineLevel="0" collapsed="false">
      <c r="A6" s="5" t="s">
        <v>4</v>
      </c>
    </row>
    <row r="7" customFormat="false" ht="15" hidden="false" customHeight="true" outlineLevel="0" collapsed="false">
      <c r="A7" s="5" t="s">
        <v>5</v>
      </c>
    </row>
    <row r="8" customFormat="false" ht="15" hidden="false" customHeight="true" outlineLevel="0" collapsed="false">
      <c r="A8" s="5"/>
    </row>
    <row r="10" customFormat="false" ht="15" hidden="false" customHeight="true" outlineLevel="0" collapsed="false">
      <c r="A10" s="5" t="s">
        <v>6</v>
      </c>
    </row>
    <row r="11" customFormat="false" ht="15" hidden="false" customHeight="true" outlineLevel="0" collapsed="false">
      <c r="A11" s="5" t="s">
        <v>7</v>
      </c>
    </row>
    <row r="12" customFormat="false" ht="15" hidden="false" customHeight="true" outlineLevel="0" collapsed="false">
      <c r="A12" s="5"/>
    </row>
    <row r="14" customFormat="false" ht="15" hidden="false" customHeight="true" outlineLevel="0" collapsed="false">
      <c r="A14" s="5" t="s">
        <v>8</v>
      </c>
    </row>
    <row r="15" customFormat="false" ht="15" hidden="false" customHeight="true" outlineLevel="0" collapsed="false">
      <c r="A15" s="5" t="s">
        <v>9</v>
      </c>
    </row>
    <row r="16" customFormat="false" ht="15" hidden="false" customHeight="true" outlineLevel="0" collapsed="false">
      <c r="A16" s="5"/>
    </row>
    <row r="17" customFormat="false" ht="15" hidden="false" customHeight="true" outlineLevel="0" collapsed="false">
      <c r="A17" s="6"/>
    </row>
    <row r="18" customFormat="false" ht="15" hidden="false" customHeight="true" outlineLevel="0" collapsed="false">
      <c r="A18" s="6" t="s">
        <v>10</v>
      </c>
    </row>
    <row r="19" customFormat="false" ht="15" hidden="false" customHeight="true" outlineLevel="0" collapsed="false">
      <c r="A19" s="6"/>
    </row>
    <row r="20" customFormat="false" ht="15" hidden="false" customHeight="true" outlineLevel="0" collapsed="false">
      <c r="A20" s="6"/>
    </row>
    <row r="21" customFormat="false" ht="15" hidden="false" customHeight="true" outlineLevel="0" collapsed="false">
      <c r="A21" s="6" t="s">
        <v>11</v>
      </c>
    </row>
    <row r="22" customFormat="false" ht="15" hidden="false" customHeight="true" outlineLevel="0" collapsed="false">
      <c r="A22" s="6"/>
    </row>
    <row r="23" customFormat="false" ht="15" hidden="false" customHeight="true" outlineLevel="0" collapsed="false">
      <c r="A23" s="6"/>
    </row>
    <row r="24" customFormat="false" ht="15" hidden="false" customHeight="true" outlineLevel="0" collapsed="false">
      <c r="A24" s="6" t="s">
        <v>12</v>
      </c>
    </row>
    <row r="25" customFormat="false" ht="15" hidden="false" customHeight="true" outlineLevel="0" collapsed="false">
      <c r="A25" s="6"/>
    </row>
    <row r="26" customFormat="false" ht="15" hidden="false" customHeight="true" outlineLevel="0" collapsed="false">
      <c r="A26" s="6"/>
    </row>
    <row r="27" customFormat="false" ht="15" hidden="false" customHeight="true" outlineLevel="0" collapsed="false">
      <c r="A27" s="6" t="s">
        <v>13</v>
      </c>
    </row>
    <row r="28" customFormat="false" ht="15" hidden="false" customHeight="true" outlineLevel="0" collapsed="false">
      <c r="A28" s="6"/>
    </row>
    <row r="30" customFormat="false" ht="15" hidden="false" customHeight="true" outlineLevel="0" collapsed="false">
      <c r="A30" s="5" t="s">
        <v>14</v>
      </c>
    </row>
    <row r="31" customFormat="false" ht="15" hidden="false" customHeight="true" outlineLevel="0" collapsed="false">
      <c r="A31" s="5" t="s">
        <v>15</v>
      </c>
    </row>
    <row r="32" customFormat="false" ht="15" hidden="false" customHeight="true" outlineLevel="0" collapsed="false">
      <c r="A32" s="5"/>
    </row>
    <row r="34" customFormat="false" ht="15" hidden="false" customHeight="true" outlineLevel="0" collapsed="false">
      <c r="A34" s="5" t="s">
        <v>16</v>
      </c>
    </row>
    <row r="35" customFormat="false" ht="15" hidden="false" customHeight="true" outlineLevel="0" collapsed="false">
      <c r="A35" s="5" t="s">
        <v>17</v>
      </c>
    </row>
    <row r="36" customFormat="false" ht="15" hidden="false" customHeight="true" outlineLevel="0" collapsed="false">
      <c r="A36" s="5"/>
    </row>
    <row r="37" customFormat="false" ht="15" hidden="false" customHeight="true" outlineLevel="0" collapsed="false">
      <c r="A37" s="6"/>
    </row>
    <row r="38" customFormat="false" ht="15" hidden="false" customHeight="true" outlineLevel="0" collapsed="false">
      <c r="A38" s="6" t="s">
        <v>18</v>
      </c>
    </row>
    <row r="39" customFormat="false" ht="15" hidden="false" customHeight="true" outlineLevel="0" collapsed="false">
      <c r="A39" s="6"/>
    </row>
    <row r="40" customFormat="false" ht="15" hidden="false" customHeight="true" outlineLevel="0" collapsed="false">
      <c r="A40" s="6"/>
    </row>
    <row r="41" customFormat="false" ht="15" hidden="false" customHeight="true" outlineLevel="0" collapsed="false">
      <c r="A41" s="6" t="s">
        <v>19</v>
      </c>
    </row>
    <row r="42" customFormat="false" ht="15" hidden="false" customHeight="true" outlineLevel="0" collapsed="false">
      <c r="A42" s="6"/>
    </row>
    <row r="44" customFormat="false" ht="15" hidden="false" customHeight="true" outlineLevel="0" collapsed="false">
      <c r="A44" s="5" t="s">
        <v>20</v>
      </c>
    </row>
    <row r="45" customFormat="false" ht="15" hidden="false" customHeight="true" outlineLevel="0" collapsed="false">
      <c r="A45" s="5" t="s">
        <v>21</v>
      </c>
    </row>
    <row r="46" customFormat="false" ht="15" hidden="false" customHeight="true" outlineLevel="0" collapsed="false">
      <c r="A46" s="5"/>
    </row>
    <row r="47" customFormat="false" ht="15" hidden="false" customHeight="true" outlineLevel="0" collapsed="false">
      <c r="A47" s="6"/>
    </row>
    <row r="48" customFormat="false" ht="15" hidden="false" customHeight="true" outlineLevel="0" collapsed="false">
      <c r="A48" s="6" t="s">
        <v>22</v>
      </c>
    </row>
    <row r="49" customFormat="false" ht="15" hidden="false" customHeight="true" outlineLevel="0" collapsed="false">
      <c r="A49" s="6"/>
    </row>
    <row r="50" customFormat="false" ht="15" hidden="false" customHeight="true" outlineLevel="0" collapsed="false">
      <c r="A50" s="6"/>
    </row>
    <row r="51" customFormat="false" ht="15" hidden="false" customHeight="true" outlineLevel="0" collapsed="false">
      <c r="A51" s="6" t="s">
        <v>23</v>
      </c>
    </row>
    <row r="52" customFormat="false" ht="15" hidden="false" customHeight="true" outlineLevel="0" collapsed="false">
      <c r="A52" s="6"/>
    </row>
    <row r="55" customFormat="false" ht="15" hidden="false" customHeight="true" outlineLevel="0" collapsed="false">
      <c r="A55" s="5" t="s">
        <v>24</v>
      </c>
    </row>
    <row r="56" customFormat="false" ht="15" hidden="false" customHeight="true" outlineLevel="0" collapsed="false">
      <c r="A56" s="5" t="s">
        <v>25</v>
      </c>
    </row>
    <row r="57" customFormat="false" ht="15" hidden="false" customHeight="true" outlineLevel="0" collapsed="false">
      <c r="A57" s="6"/>
    </row>
    <row r="58" customFormat="false" ht="15" hidden="false" customHeight="true" outlineLevel="0" collapsed="false">
      <c r="A58" s="6" t="s">
        <v>26</v>
      </c>
    </row>
    <row r="59" customFormat="false" ht="15" hidden="false" customHeight="true" outlineLevel="0" collapsed="false">
      <c r="A59" s="6"/>
    </row>
    <row r="60" customFormat="false" ht="15" hidden="false" customHeight="true" outlineLevel="0" collapsed="false">
      <c r="A60" s="6" t="s">
        <v>27</v>
      </c>
    </row>
    <row r="63" customFormat="false" ht="22.35" hidden="false" customHeight="false" outlineLevel="0" collapsed="false">
      <c r="A63" s="7" t="s">
        <v>28</v>
      </c>
    </row>
    <row r="65" customFormat="false" ht="15" hidden="false" customHeight="false" outlineLevel="0" collapsed="false">
      <c r="A65" s="8" t="s">
        <v>29</v>
      </c>
    </row>
  </sheetData>
  <sheetProtection sheet="true" password="f7cc" formatColumns="false" formatRows="false"/>
  <mergeCells count="18">
    <mergeCell ref="A4:A5"/>
    <mergeCell ref="A6:A8"/>
    <mergeCell ref="A10:A12"/>
    <mergeCell ref="A14:A16"/>
    <mergeCell ref="A17:A19"/>
    <mergeCell ref="A20:A22"/>
    <mergeCell ref="A23:A25"/>
    <mergeCell ref="A26:A28"/>
    <mergeCell ref="A30:A32"/>
    <mergeCell ref="A34:A36"/>
    <mergeCell ref="A37:A39"/>
    <mergeCell ref="A40:A42"/>
    <mergeCell ref="A44:A46"/>
    <mergeCell ref="A47:A49"/>
    <mergeCell ref="A50:A52"/>
    <mergeCell ref="A55:A56"/>
    <mergeCell ref="A57:A58"/>
    <mergeCell ref="A59:A6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24"/>
    <col collapsed="false" customWidth="true" hidden="false" outlineLevel="0" max="5" min="4" style="0" width="9"/>
    <col collapsed="false" customWidth="true" hidden="false" outlineLevel="0" max="8" min="6" style="0" width="12"/>
    <col collapsed="false" customWidth="true" hidden="false" outlineLevel="0" max="9" min="9" style="0" width="8"/>
    <col collapsed="false" customWidth="true" hidden="false" outlineLevel="0" max="10" min="10" style="0" width="12"/>
    <col collapsed="false" customWidth="true" hidden="false" outlineLevel="0" max="11" min="11" style="0" width="15"/>
  </cols>
  <sheetData>
    <row r="1" customFormat="false" ht="16.15" hidden="false" customHeight="false" outlineLevel="0" collapsed="false">
      <c r="A1" s="9" t="s">
        <v>30</v>
      </c>
    </row>
    <row r="2" customFormat="false" ht="33.75" hidden="false" customHeight="true" outlineLevel="0" collapsed="false">
      <c r="A2" s="10" t="s">
        <v>31</v>
      </c>
      <c r="B2" s="10"/>
      <c r="C2" s="10"/>
      <c r="D2" s="10"/>
      <c r="E2" s="10"/>
      <c r="F2" s="10"/>
      <c r="G2" s="10"/>
      <c r="H2" s="10"/>
      <c r="I2" s="10"/>
      <c r="J2" s="10"/>
      <c r="K2" s="10"/>
    </row>
    <row r="3" customFormat="false" ht="37.5" hidden="false" customHeight="true" outlineLevel="0" collapsed="false">
      <c r="A3" s="11" t="s">
        <v>32</v>
      </c>
      <c r="B3" s="11" t="s">
        <v>33</v>
      </c>
      <c r="C3" s="11" t="s">
        <v>34</v>
      </c>
      <c r="D3" s="11" t="s">
        <v>35</v>
      </c>
      <c r="E3" s="11" t="s">
        <v>36</v>
      </c>
      <c r="F3" s="11" t="s">
        <v>37</v>
      </c>
      <c r="G3" s="11" t="s">
        <v>38</v>
      </c>
      <c r="H3" s="11" t="s">
        <v>39</v>
      </c>
      <c r="I3" s="11" t="s">
        <v>40</v>
      </c>
      <c r="J3" s="11" t="s">
        <v>41</v>
      </c>
      <c r="K3" s="11" t="s">
        <v>42</v>
      </c>
    </row>
    <row r="4" customFormat="false" ht="15" hidden="false" customHeight="false" outlineLevel="0" collapsed="false">
      <c r="A4" s="12" t="n">
        <v>1</v>
      </c>
      <c r="B4" s="13" t="s">
        <v>43</v>
      </c>
      <c r="C4" s="13" t="s">
        <v>44</v>
      </c>
      <c r="D4" s="14" t="n">
        <v>12</v>
      </c>
      <c r="E4" s="14" t="n">
        <v>8</v>
      </c>
      <c r="F4" s="14"/>
      <c r="G4" s="15" t="n">
        <f aca="false">IF(F4&lt;&gt;"",F4,IF(AND(D4&lt;&gt;"",E4&lt;&gt;""),D4*E4,""))</f>
        <v>96</v>
      </c>
      <c r="H4" s="14" t="n">
        <v>4</v>
      </c>
      <c r="I4" s="16" t="s">
        <v>45</v>
      </c>
      <c r="J4" s="16" t="s">
        <v>46</v>
      </c>
      <c r="K4" s="16"/>
    </row>
    <row r="5" customFormat="false" ht="15" hidden="false" customHeight="false" outlineLevel="0" collapsed="false">
      <c r="A5" s="12" t="n">
        <v>2</v>
      </c>
      <c r="B5" s="13"/>
      <c r="C5" s="13"/>
      <c r="D5" s="14"/>
      <c r="E5" s="14"/>
      <c r="F5" s="14"/>
      <c r="G5" s="15" t="str">
        <f aca="false">IF(F5&lt;&gt;"",F5,IF(AND(D5&lt;&gt;"",E5&lt;&gt;""),D5*E5,""))</f>
        <v/>
      </c>
      <c r="H5" s="14"/>
      <c r="I5" s="16"/>
      <c r="J5" s="16"/>
      <c r="K5" s="16"/>
    </row>
    <row r="6" customFormat="false" ht="15" hidden="false" customHeight="false" outlineLevel="0" collapsed="false">
      <c r="A6" s="12" t="n">
        <v>3</v>
      </c>
      <c r="B6" s="13"/>
      <c r="C6" s="13"/>
      <c r="D6" s="14"/>
      <c r="E6" s="14"/>
      <c r="F6" s="14"/>
      <c r="G6" s="15" t="str">
        <f aca="false">IF(F6&lt;&gt;"",F6,IF(AND(D6&lt;&gt;"",E6&lt;&gt;""),D6*E6,""))</f>
        <v/>
      </c>
      <c r="H6" s="14"/>
      <c r="I6" s="16"/>
      <c r="J6" s="16"/>
      <c r="K6" s="16"/>
    </row>
    <row r="7" customFormat="false" ht="15" hidden="false" customHeight="false" outlineLevel="0" collapsed="false">
      <c r="A7" s="12" t="n">
        <v>4</v>
      </c>
      <c r="B7" s="13"/>
      <c r="C7" s="13"/>
      <c r="D7" s="14"/>
      <c r="E7" s="14"/>
      <c r="F7" s="14"/>
      <c r="G7" s="15" t="str">
        <f aca="false">IF(F7&lt;&gt;"",F7,IF(AND(D7&lt;&gt;"",E7&lt;&gt;""),D7*E7,""))</f>
        <v/>
      </c>
      <c r="H7" s="14"/>
      <c r="I7" s="16"/>
      <c r="J7" s="16"/>
      <c r="K7" s="16"/>
    </row>
    <row r="8" customFormat="false" ht="15" hidden="false" customHeight="false" outlineLevel="0" collapsed="false">
      <c r="A8" s="12" t="n">
        <v>5</v>
      </c>
      <c r="B8" s="13"/>
      <c r="C8" s="13"/>
      <c r="D8" s="14"/>
      <c r="E8" s="14"/>
      <c r="F8" s="14"/>
      <c r="G8" s="15" t="str">
        <f aca="false">IF(F8&lt;&gt;"",F8,IF(AND(D8&lt;&gt;"",E8&lt;&gt;""),D8*E8,""))</f>
        <v/>
      </c>
      <c r="H8" s="14"/>
      <c r="I8" s="16"/>
      <c r="J8" s="16"/>
      <c r="K8" s="16"/>
    </row>
    <row r="9" customFormat="false" ht="15" hidden="false" customHeight="false" outlineLevel="0" collapsed="false">
      <c r="A9" s="12" t="n">
        <v>6</v>
      </c>
      <c r="B9" s="13"/>
      <c r="C9" s="13"/>
      <c r="D9" s="14"/>
      <c r="E9" s="14"/>
      <c r="F9" s="14"/>
      <c r="G9" s="15" t="str">
        <f aca="false">IF(F9&lt;&gt;"",F9,IF(AND(D9&lt;&gt;"",E9&lt;&gt;""),D9*E9,""))</f>
        <v/>
      </c>
      <c r="H9" s="14"/>
      <c r="I9" s="16"/>
      <c r="J9" s="16"/>
      <c r="K9" s="16"/>
    </row>
    <row r="10" customFormat="false" ht="15" hidden="false" customHeight="false" outlineLevel="0" collapsed="false">
      <c r="A10" s="12" t="n">
        <v>7</v>
      </c>
      <c r="B10" s="13"/>
      <c r="C10" s="13"/>
      <c r="D10" s="14"/>
      <c r="E10" s="14"/>
      <c r="F10" s="14"/>
      <c r="G10" s="15" t="str">
        <f aca="false">IF(F10&lt;&gt;"",F10,IF(AND(D10&lt;&gt;"",E10&lt;&gt;""),D10*E10,""))</f>
        <v/>
      </c>
      <c r="H10" s="14"/>
      <c r="I10" s="16"/>
      <c r="J10" s="16"/>
      <c r="K10" s="16"/>
    </row>
    <row r="11" customFormat="false" ht="15" hidden="false" customHeight="false" outlineLevel="0" collapsed="false">
      <c r="A11" s="12" t="n">
        <v>8</v>
      </c>
      <c r="B11" s="13"/>
      <c r="C11" s="13"/>
      <c r="D11" s="14"/>
      <c r="E11" s="14"/>
      <c r="F11" s="14"/>
      <c r="G11" s="15" t="str">
        <f aca="false">IF(F11&lt;&gt;"",F11,IF(AND(D11&lt;&gt;"",E11&lt;&gt;""),D11*E11,""))</f>
        <v/>
      </c>
      <c r="H11" s="14"/>
      <c r="I11" s="16"/>
      <c r="J11" s="16"/>
      <c r="K11" s="16"/>
    </row>
    <row r="12" customFormat="false" ht="15" hidden="false" customHeight="false" outlineLevel="0" collapsed="false">
      <c r="A12" s="12" t="n">
        <v>9</v>
      </c>
      <c r="B12" s="13"/>
      <c r="C12" s="13"/>
      <c r="D12" s="14"/>
      <c r="E12" s="14"/>
      <c r="F12" s="14"/>
      <c r="G12" s="15" t="str">
        <f aca="false">IF(F12&lt;&gt;"",F12,IF(AND(D12&lt;&gt;"",E12&lt;&gt;""),D12*E12,""))</f>
        <v/>
      </c>
      <c r="H12" s="14"/>
      <c r="I12" s="16"/>
      <c r="J12" s="16"/>
      <c r="K12" s="16"/>
    </row>
    <row r="13" customFormat="false" ht="15" hidden="false" customHeight="false" outlineLevel="0" collapsed="false">
      <c r="A13" s="12" t="n">
        <v>10</v>
      </c>
      <c r="B13" s="13"/>
      <c r="C13" s="13"/>
      <c r="D13" s="14"/>
      <c r="E13" s="14"/>
      <c r="F13" s="14"/>
      <c r="G13" s="15" t="str">
        <f aca="false">IF(F13&lt;&gt;"",F13,IF(AND(D13&lt;&gt;"",E13&lt;&gt;""),D13*E13,""))</f>
        <v/>
      </c>
      <c r="H13" s="14"/>
      <c r="I13" s="16"/>
      <c r="J13" s="16"/>
      <c r="K13" s="16"/>
    </row>
    <row r="14" customFormat="false" ht="15" hidden="false" customHeight="false" outlineLevel="0" collapsed="false">
      <c r="A14" s="12" t="n">
        <v>11</v>
      </c>
      <c r="B14" s="13"/>
      <c r="C14" s="13"/>
      <c r="D14" s="14"/>
      <c r="E14" s="14"/>
      <c r="F14" s="14"/>
      <c r="G14" s="15" t="str">
        <f aca="false">IF(F14&lt;&gt;"",F14,IF(AND(D14&lt;&gt;"",E14&lt;&gt;""),D14*E14,""))</f>
        <v/>
      </c>
      <c r="H14" s="14"/>
      <c r="I14" s="16"/>
      <c r="J14" s="16"/>
      <c r="K14" s="16"/>
    </row>
    <row r="15" customFormat="false" ht="15" hidden="false" customHeight="false" outlineLevel="0" collapsed="false">
      <c r="A15" s="12" t="n">
        <v>12</v>
      </c>
      <c r="B15" s="13"/>
      <c r="C15" s="13"/>
      <c r="D15" s="14"/>
      <c r="E15" s="14"/>
      <c r="F15" s="14"/>
      <c r="G15" s="15" t="str">
        <f aca="false">IF(F15&lt;&gt;"",F15,IF(AND(D15&lt;&gt;"",E15&lt;&gt;""),D15*E15,""))</f>
        <v/>
      </c>
      <c r="H15" s="14"/>
      <c r="I15" s="16"/>
      <c r="J15" s="16"/>
      <c r="K15" s="16"/>
    </row>
    <row r="16" customFormat="false" ht="15" hidden="false" customHeight="false" outlineLevel="0" collapsed="false">
      <c r="A16" s="12" t="n">
        <v>13</v>
      </c>
      <c r="B16" s="13"/>
      <c r="C16" s="13"/>
      <c r="D16" s="14"/>
      <c r="E16" s="14"/>
      <c r="F16" s="14"/>
      <c r="G16" s="15" t="str">
        <f aca="false">IF(F16&lt;&gt;"",F16,IF(AND(D16&lt;&gt;"",E16&lt;&gt;""),D16*E16,""))</f>
        <v/>
      </c>
      <c r="H16" s="14"/>
      <c r="I16" s="16"/>
      <c r="J16" s="16"/>
      <c r="K16" s="16"/>
    </row>
    <row r="17" customFormat="false" ht="15" hidden="false" customHeight="false" outlineLevel="0" collapsed="false">
      <c r="A17" s="12" t="n">
        <v>14</v>
      </c>
      <c r="B17" s="13"/>
      <c r="C17" s="13"/>
      <c r="D17" s="14"/>
      <c r="E17" s="14"/>
      <c r="F17" s="14"/>
      <c r="G17" s="15" t="str">
        <f aca="false">IF(F17&lt;&gt;"",F17,IF(AND(D17&lt;&gt;"",E17&lt;&gt;""),D17*E17,""))</f>
        <v/>
      </c>
      <c r="H17" s="14"/>
      <c r="I17" s="16"/>
      <c r="J17" s="16"/>
      <c r="K17" s="16"/>
    </row>
    <row r="18" customFormat="false" ht="15" hidden="false" customHeight="false" outlineLevel="0" collapsed="false">
      <c r="A18" s="12" t="n">
        <v>15</v>
      </c>
      <c r="B18" s="13"/>
      <c r="C18" s="13"/>
      <c r="D18" s="14"/>
      <c r="E18" s="14"/>
      <c r="F18" s="14"/>
      <c r="G18" s="15" t="str">
        <f aca="false">IF(F18&lt;&gt;"",F18,IF(AND(D18&lt;&gt;"",E18&lt;&gt;""),D18*E18,""))</f>
        <v/>
      </c>
      <c r="H18" s="14"/>
      <c r="I18" s="16"/>
      <c r="J18" s="16"/>
      <c r="K18" s="16"/>
    </row>
    <row r="19" customFormat="false" ht="15" hidden="false" customHeight="false" outlineLevel="0" collapsed="false">
      <c r="A19" s="12" t="n">
        <v>16</v>
      </c>
      <c r="B19" s="13"/>
      <c r="C19" s="13"/>
      <c r="D19" s="14"/>
      <c r="E19" s="14"/>
      <c r="F19" s="14"/>
      <c r="G19" s="15" t="str">
        <f aca="false">IF(F19&lt;&gt;"",F19,IF(AND(D19&lt;&gt;"",E19&lt;&gt;""),D19*E19,""))</f>
        <v/>
      </c>
      <c r="H19" s="14"/>
      <c r="I19" s="16"/>
      <c r="J19" s="16"/>
      <c r="K19" s="16"/>
    </row>
    <row r="20" customFormat="false" ht="15" hidden="false" customHeight="false" outlineLevel="0" collapsed="false">
      <c r="A20" s="12" t="n">
        <v>17</v>
      </c>
      <c r="B20" s="13"/>
      <c r="C20" s="13"/>
      <c r="D20" s="14"/>
      <c r="E20" s="14"/>
      <c r="F20" s="14"/>
      <c r="G20" s="15" t="str">
        <f aca="false">IF(F20&lt;&gt;"",F20,IF(AND(D20&lt;&gt;"",E20&lt;&gt;""),D20*E20,""))</f>
        <v/>
      </c>
      <c r="H20" s="14"/>
      <c r="I20" s="16"/>
      <c r="J20" s="16"/>
      <c r="K20" s="16"/>
    </row>
    <row r="21" customFormat="false" ht="15" hidden="false" customHeight="false" outlineLevel="0" collapsed="false">
      <c r="A21" s="12" t="n">
        <v>18</v>
      </c>
      <c r="B21" s="13"/>
      <c r="C21" s="13"/>
      <c r="D21" s="14"/>
      <c r="E21" s="14"/>
      <c r="F21" s="14"/>
      <c r="G21" s="15" t="str">
        <f aca="false">IF(F21&lt;&gt;"",F21,IF(AND(D21&lt;&gt;"",E21&lt;&gt;""),D21*E21,""))</f>
        <v/>
      </c>
      <c r="H21" s="14"/>
      <c r="I21" s="16"/>
      <c r="J21" s="16"/>
      <c r="K21" s="16"/>
    </row>
    <row r="22" customFormat="false" ht="15" hidden="false" customHeight="false" outlineLevel="0" collapsed="false">
      <c r="A22" s="12" t="n">
        <v>19</v>
      </c>
      <c r="B22" s="13"/>
      <c r="C22" s="13"/>
      <c r="D22" s="14"/>
      <c r="E22" s="14"/>
      <c r="F22" s="14"/>
      <c r="G22" s="15" t="str">
        <f aca="false">IF(F22&lt;&gt;"",F22,IF(AND(D22&lt;&gt;"",E22&lt;&gt;""),D22*E22,""))</f>
        <v/>
      </c>
      <c r="H22" s="14"/>
      <c r="I22" s="16"/>
      <c r="J22" s="16"/>
      <c r="K22" s="16"/>
    </row>
    <row r="23" customFormat="false" ht="15" hidden="false" customHeight="false" outlineLevel="0" collapsed="false">
      <c r="A23" s="12" t="n">
        <v>20</v>
      </c>
      <c r="B23" s="13"/>
      <c r="C23" s="13"/>
      <c r="D23" s="14"/>
      <c r="E23" s="14"/>
      <c r="F23" s="14"/>
      <c r="G23" s="15" t="str">
        <f aca="false">IF(F23&lt;&gt;"",F23,IF(AND(D23&lt;&gt;"",E23&lt;&gt;""),D23*E23,""))</f>
        <v/>
      </c>
      <c r="H23" s="14"/>
      <c r="I23" s="16"/>
      <c r="J23" s="16"/>
      <c r="K23" s="16"/>
    </row>
  </sheetData>
  <sheetProtection sheet="true" password="f7cc" formatColumns="false" formatRows="false"/>
  <mergeCells count="1">
    <mergeCell ref="A2:K2"/>
  </mergeCells>
  <dataValidations count="3">
    <dataValidation allowBlank="true" errorStyle="stop" operator="between" showDropDown="false" showErrorMessage="false" showInputMessage="false" sqref="I4:I23" type="list">
      <formula1>"да,нет"</formula1>
      <formula2>0</formula2>
    </dataValidation>
    <dataValidation allowBlank="true" errorStyle="stop" operator="between" showDropDown="false" showErrorMessage="false" showInputMessage="false" sqref="J4:J23" type="list">
      <formula1>"да,нет"</formula1>
      <formula2>0</formula2>
    </dataValidation>
    <dataValidation allowBlank="true" errorStyle="stop" operator="between" showDropDown="false" showErrorMessage="false" showInputMessage="false" sqref="K4:K23" type="list">
      <formula1>"А,Б,Г,Д"</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8"/>
    <col collapsed="false" customWidth="true" hidden="false" outlineLevel="0" max="4" min="4" style="0" width="24"/>
    <col collapsed="false" customWidth="true" hidden="false" outlineLevel="0" max="8" min="5" style="0" width="11"/>
    <col collapsed="false" customWidth="true" hidden="false" outlineLevel="0" max="9" min="9" style="0" width="8"/>
    <col collapsed="false" customWidth="true" hidden="false" outlineLevel="0" max="10" min="10" style="0" width="13"/>
    <col collapsed="false" customWidth="true" hidden="false" outlineLevel="0" max="11" min="11" style="0" width="11"/>
    <col collapsed="false" customWidth="true" hidden="false" outlineLevel="0" max="12" min="12" style="0" width="12"/>
    <col collapsed="false" customWidth="true" hidden="false" outlineLevel="0" max="13" min="13" style="0" width="10"/>
    <col collapsed="false" customWidth="true" hidden="false" outlineLevel="0" max="14" min="14" style="0" width="13"/>
    <col collapsed="false" customWidth="true" hidden="false" outlineLevel="0" max="15" min="15" style="0" width="11"/>
    <col collapsed="false" customWidth="true" hidden="false" outlineLevel="0" max="16" min="16" style="0" width="12"/>
    <col collapsed="false" customWidth="true" hidden="false" outlineLevel="0" max="18" min="17" style="0" width="11"/>
    <col collapsed="false" customWidth="true" hidden="false" outlineLevel="0" max="20" min="19" style="0" width="12"/>
    <col collapsed="false" customWidth="true" hidden="false" outlineLevel="0" max="21" min="21" style="0" width="24"/>
    <col collapsed="false" customWidth="true" hidden="false" outlineLevel="0" max="22" min="22" style="0" width="6"/>
    <col collapsed="false" customWidth="true" hidden="false" outlineLevel="0" max="23" min="23" style="0" width="42"/>
  </cols>
  <sheetData>
    <row r="1" customFormat="false" ht="16.15" hidden="false" customHeight="false" outlineLevel="0" collapsed="false">
      <c r="A1" s="9" t="s">
        <v>47</v>
      </c>
    </row>
    <row r="2" customFormat="false" ht="33.75" hidden="false" customHeight="true" outlineLevel="0" collapsed="false">
      <c r="A2" s="10" t="s">
        <v>48</v>
      </c>
      <c r="B2" s="10"/>
      <c r="C2" s="10"/>
      <c r="D2" s="10"/>
      <c r="E2" s="10"/>
      <c r="F2" s="10"/>
      <c r="G2" s="10"/>
      <c r="H2" s="10"/>
      <c r="I2" s="10"/>
      <c r="J2" s="10"/>
      <c r="K2" s="10"/>
      <c r="L2" s="10"/>
      <c r="M2" s="10"/>
      <c r="N2" s="10"/>
      <c r="O2" s="10"/>
      <c r="P2" s="10"/>
      <c r="Q2" s="10"/>
      <c r="R2" s="10"/>
      <c r="S2" s="10"/>
      <c r="T2" s="10"/>
      <c r="U2" s="10"/>
      <c r="V2" s="10"/>
      <c r="W2" s="10"/>
    </row>
    <row r="3" customFormat="false" ht="37.5" hidden="false" customHeight="true" outlineLevel="0" collapsed="false">
      <c r="A3" s="11" t="s">
        <v>32</v>
      </c>
      <c r="B3" s="11" t="s">
        <v>49</v>
      </c>
      <c r="C3" s="11" t="s">
        <v>50</v>
      </c>
      <c r="D3" s="11" t="s">
        <v>51</v>
      </c>
      <c r="E3" s="11" t="s">
        <v>52</v>
      </c>
      <c r="F3" s="11" t="s">
        <v>53</v>
      </c>
      <c r="G3" s="11" t="s">
        <v>54</v>
      </c>
      <c r="H3" s="11" t="s">
        <v>39</v>
      </c>
      <c r="I3" s="11" t="s">
        <v>55</v>
      </c>
      <c r="J3" s="11" t="s">
        <v>56</v>
      </c>
      <c r="K3" s="11" t="s">
        <v>57</v>
      </c>
      <c r="L3" s="11" t="s">
        <v>58</v>
      </c>
      <c r="M3" s="11" t="s">
        <v>59</v>
      </c>
      <c r="N3" s="11" t="s">
        <v>60</v>
      </c>
      <c r="O3" s="11" t="s">
        <v>61</v>
      </c>
      <c r="P3" s="11" t="s">
        <v>62</v>
      </c>
      <c r="Q3" s="11" t="s">
        <v>63</v>
      </c>
      <c r="R3" s="11" t="s">
        <v>64</v>
      </c>
      <c r="S3" s="11" t="s">
        <v>65</v>
      </c>
      <c r="T3" s="11" t="s">
        <v>66</v>
      </c>
      <c r="U3" s="11" t="s">
        <v>67</v>
      </c>
      <c r="V3" s="11" t="s">
        <v>68</v>
      </c>
      <c r="W3" s="11" t="s">
        <v>69</v>
      </c>
    </row>
    <row r="4" customFormat="false" ht="15" hidden="false" customHeight="false" outlineLevel="0" collapsed="false">
      <c r="A4" s="17" t="n">
        <v>1</v>
      </c>
      <c r="B4" s="13" t="s">
        <v>43</v>
      </c>
      <c r="C4" s="16" t="n">
        <v>1</v>
      </c>
      <c r="D4" s="13" t="s">
        <v>70</v>
      </c>
      <c r="E4" s="14" t="n">
        <v>40</v>
      </c>
      <c r="F4" s="15" t="n">
        <f aca="false">IF(E4="","",MAX(E4,'Нормы СП'!$B$8))</f>
        <v>40</v>
      </c>
      <c r="G4" s="14" t="n">
        <v>2</v>
      </c>
      <c r="H4" s="15" t="n">
        <f aca="false">IF(B4="","",IFERROR(INDEX(Помещения!$H$4:$H$23,MATCH(B4,Помещения!$B$4:$B$23,0)),""))</f>
        <v>4</v>
      </c>
      <c r="I4" s="15" t="n">
        <f aca="false">IF(OR(H4="",G4=""),"",H4-G4)</f>
        <v>2</v>
      </c>
      <c r="J4" s="18" t="n">
        <f aca="false">IF(B4="","",SUMIFS(Материалы!$L$4:$L$203,Материалы!$B$4:$B$203,B4,Материалы!$C$4:$C$203,C4))</f>
        <v>20630</v>
      </c>
      <c r="K4" s="18" t="n">
        <f aca="false">IF(OR(J4="",F4=""),"",J4/F4)</f>
        <v>515.75</v>
      </c>
      <c r="L4" s="17" t="str">
        <f aca="false">IF(K4="","",IF(ROUND(K4,0)&gt;'Нормы СП'!$B$5,"В1",IF(ROUND(K4,0)&gt;'Нормы СП'!$B$6,"В2",IF(ROUND(K4,0)&gt;'Нормы СП'!$B$7,"В3",IF(ROUND(K4,0)&gt;=1,"В4","не В")))))</f>
        <v>В3</v>
      </c>
      <c r="M4" s="18" t="n">
        <f aca="false">IF(L4="В3",'Нормы СП'!$B$6,IF(L4="В2",'Нормы СП'!$B$5,""))</f>
        <v>1400</v>
      </c>
      <c r="N4" s="18" t="n">
        <f aca="false">IF(OR(M4="",I4=""),"",'Нормы СП'!$B$9*M4*I4^2)</f>
        <v>3584</v>
      </c>
      <c r="O4" s="17" t="str">
        <f aca="false">IF(N4="","",IF(J4&gt;=N4,"да","нет"))</f>
        <v>да</v>
      </c>
      <c r="P4" s="17" t="str">
        <f aca="false">IF(L4="","",IF(O4="да",IF(L4="В3","В2","В1"),L4))</f>
        <v>В2</v>
      </c>
      <c r="Q4" s="15" t="str">
        <f aca="false">IF(B4="","",IF(COUNTIFS(Материалы!$B$4:$B$203,B4,Материалы!$C$4:$C$203,C4)=0,"",IF(COUNTIFS(Материалы!$B$4:$B$203,B4,Материалы!$C$4:$C$203,C4,Материалы!$M$4:$M$203,"&gt;0")&lt;COUNTIFS(Материалы!$B$4:$B$203,B4,Материалы!$C$4:$C$203,C4),"неизв.",_xlfn.MINIFS(Материалы!$M$4:$M$203,Материалы!$B$4:$B$203,B4,Материалы!$C$4:$C$203,C4))))</f>
        <v>неизв.</v>
      </c>
      <c r="R4" s="15" t="n">
        <f aca="false">IF(Q4="","",IF(Q4="неизв.",'Нормы СП'!$B$19,LOOKUP(Q4,'Нормы СП'!$A$23:$A$30,'Нормы СП'!$B$23:$B$30)))</f>
        <v>12</v>
      </c>
      <c r="S4" s="15" t="n">
        <f aca="false">IF(R4="","",IF(I4="",R4,IF(I4&lt;'Нормы СП'!$B$18,R4+('Нормы СП'!$B$18-I4),R4)))</f>
        <v>21</v>
      </c>
      <c r="T4" s="14"/>
      <c r="U4" s="19" t="str">
        <f aca="false">IF(P4&lt;&gt;"В4","",IF(COUNTIFS($B$4:$B$63,B4)&lt;2,"участок один, проверка не требуется",IF(T4="","укажите фактическое расстояние",IF(T4&gt;S4,"выполняется","НЕ выполняется"))))</f>
        <v/>
      </c>
      <c r="V4" s="17" t="n">
        <f aca="false">IF(P4="","",IF(P4="В1",1,IF(P4="В2",2,IF(P4="В3",3,IF(P4="В4",4,9)))))</f>
        <v>2</v>
      </c>
      <c r="W4" s="19" t="str">
        <f aca="false">IF(B4="","",IF(AND(COUNTIFS(Материалы!$B$4:$B$203,B4,Материалы!$C$4:$C$203,C4)&gt;0,J4=0),"материалы внесены, но Q = 0 — проверьте Qн на листе «Материалы»",IF(AND(P4="В4",E4&gt;'Нормы СП'!$B$8),"В4 не подтверждается: площадь участка более 10 м² (табл. Б.1)",IF(U4="НЕ выполняется","В4 не подтверждается: расстояние меньше предельного (п. Б.2)",IF(AND(I4&lt;&gt;"",I4&lt;=0),"проверьте высоту: H получилось не больше нуля","")))))</f>
        <v/>
      </c>
    </row>
    <row r="5" customFormat="false" ht="15" hidden="false" customHeight="false" outlineLevel="0" collapsed="false">
      <c r="A5" s="17" t="n">
        <v>2</v>
      </c>
      <c r="B5" s="13"/>
      <c r="C5" s="16"/>
      <c r="D5" s="13"/>
      <c r="E5" s="14"/>
      <c r="F5" s="15" t="str">
        <f aca="false">IF(E5="","",MAX(E5,'Нормы СП'!$B$8))</f>
        <v/>
      </c>
      <c r="G5" s="14"/>
      <c r="H5" s="15" t="str">
        <f aca="false">IF(B5="","",IFERROR(INDEX(Помещения!$H$4:$H$23,MATCH(B5,Помещения!$B$4:$B$23,0)),""))</f>
        <v/>
      </c>
      <c r="I5" s="15" t="str">
        <f aca="false">IF(OR(H5="",G5=""),"",H5-G5)</f>
        <v/>
      </c>
      <c r="J5" s="18" t="str">
        <f aca="false">IF(B5="","",SUMIFS(Материалы!$L$4:$L$203,Материалы!$B$4:$B$203,B5,Материалы!$C$4:$C$203,C5))</f>
        <v/>
      </c>
      <c r="K5" s="18" t="str">
        <f aca="false">IF(OR(J5="",F5=""),"",J5/F5)</f>
        <v/>
      </c>
      <c r="L5" s="17" t="str">
        <f aca="false">IF(K5="","",IF(ROUND(K5,0)&gt;'Нормы СП'!$B$5,"В1",IF(ROUND(K5,0)&gt;'Нормы СП'!$B$6,"В2",IF(ROUND(K5,0)&gt;'Нормы СП'!$B$7,"В3",IF(ROUND(K5,0)&gt;=1,"В4","не В")))))</f>
        <v/>
      </c>
      <c r="M5" s="18" t="str">
        <f aca="false">IF(L5="В3",'Нормы СП'!$B$6,IF(L5="В2",'Нормы СП'!$B$5,""))</f>
        <v/>
      </c>
      <c r="N5" s="18" t="str">
        <f aca="false">IF(OR(M5="",I5=""),"",'Нормы СП'!$B$9*M5*I5^2)</f>
        <v/>
      </c>
      <c r="O5" s="17" t="str">
        <f aca="false">IF(N5="","",IF(J5&gt;=N5,"да","нет"))</f>
        <v/>
      </c>
      <c r="P5" s="17" t="str">
        <f aca="false">IF(L5="","",IF(O5="да",IF(L5="В3","В2","В1"),L5))</f>
        <v/>
      </c>
      <c r="Q5" s="15" t="str">
        <f aca="false">IF(B5="","",IF(COUNTIFS(Материалы!$B$4:$B$203,B5,Материалы!$C$4:$C$203,C5)=0,"",IF(COUNTIFS(Материалы!$B$4:$B$203,B5,Материалы!$C$4:$C$203,C5,Материалы!$M$4:$M$203,"&gt;0")&lt;COUNTIFS(Материалы!$B$4:$B$203,B5,Материалы!$C$4:$C$203,C5),"неизв.",_xlfn.MINIFS(Материалы!$M$4:$M$203,Материалы!$B$4:$B$203,B5,Материалы!$C$4:$C$203,C5))))</f>
        <v/>
      </c>
      <c r="R5" s="15" t="str">
        <f aca="false">IF(Q5="","",IF(Q5="неизв.",'Нормы СП'!$B$19,LOOKUP(Q5,'Нормы СП'!$A$23:$A$30,'Нормы СП'!$B$23:$B$30)))</f>
        <v/>
      </c>
      <c r="S5" s="15" t="str">
        <f aca="false">IF(R5="","",IF(I5="",R5,IF(I5&lt;'Нормы СП'!$B$18,R5+('Нормы СП'!$B$18-I5),R5)))</f>
        <v/>
      </c>
      <c r="T5" s="14"/>
      <c r="U5" s="19" t="str">
        <f aca="false">IF(P5&lt;&gt;"В4","",IF(COUNTIFS($B$4:$B$63,B5)&lt;2,"участок один, проверка не требуется",IF(T5="","укажите фактическое расстояние",IF(T5&gt;S5,"выполняется","НЕ выполняется"))))</f>
        <v/>
      </c>
      <c r="V5" s="17" t="str">
        <f aca="false">IF(P5="","",IF(P5="В1",1,IF(P5="В2",2,IF(P5="В3",3,IF(P5="В4",4,9)))))</f>
        <v/>
      </c>
      <c r="W5" s="19" t="str">
        <f aca="false">IF(B5="","",IF(AND(COUNTIFS(Материалы!$B$4:$B$203,B5,Материалы!$C$4:$C$203,C5)&gt;0,J5=0),"материалы внесены, но Q = 0 — проверьте Qн на листе «Материалы»",IF(AND(P5="В4",E5&gt;'Нормы СП'!$B$8),"В4 не подтверждается: площадь участка более 10 м² (табл. Б.1)",IF(U5="НЕ выполняется","В4 не подтверждается: расстояние меньше предельного (п. Б.2)",IF(AND(I5&lt;&gt;"",I5&lt;=0),"проверьте высоту: H получилось не больше нуля","")))))</f>
        <v/>
      </c>
    </row>
    <row r="6" customFormat="false" ht="15" hidden="false" customHeight="false" outlineLevel="0" collapsed="false">
      <c r="A6" s="17" t="n">
        <v>3</v>
      </c>
      <c r="B6" s="13"/>
      <c r="C6" s="16"/>
      <c r="D6" s="13"/>
      <c r="E6" s="14"/>
      <c r="F6" s="15" t="str">
        <f aca="false">IF(E6="","",MAX(E6,'Нормы СП'!$B$8))</f>
        <v/>
      </c>
      <c r="G6" s="14"/>
      <c r="H6" s="15" t="str">
        <f aca="false">IF(B6="","",IFERROR(INDEX(Помещения!$H$4:$H$23,MATCH(B6,Помещения!$B$4:$B$23,0)),""))</f>
        <v/>
      </c>
      <c r="I6" s="15" t="str">
        <f aca="false">IF(OR(H6="",G6=""),"",H6-G6)</f>
        <v/>
      </c>
      <c r="J6" s="18" t="str">
        <f aca="false">IF(B6="","",SUMIFS(Материалы!$L$4:$L$203,Материалы!$B$4:$B$203,B6,Материалы!$C$4:$C$203,C6))</f>
        <v/>
      </c>
      <c r="K6" s="18" t="str">
        <f aca="false">IF(OR(J6="",F6=""),"",J6/F6)</f>
        <v/>
      </c>
      <c r="L6" s="17" t="str">
        <f aca="false">IF(K6="","",IF(ROUND(K6,0)&gt;'Нормы СП'!$B$5,"В1",IF(ROUND(K6,0)&gt;'Нормы СП'!$B$6,"В2",IF(ROUND(K6,0)&gt;'Нормы СП'!$B$7,"В3",IF(ROUND(K6,0)&gt;=1,"В4","не В")))))</f>
        <v/>
      </c>
      <c r="M6" s="18" t="str">
        <f aca="false">IF(L6="В3",'Нормы СП'!$B$6,IF(L6="В2",'Нормы СП'!$B$5,""))</f>
        <v/>
      </c>
      <c r="N6" s="18" t="str">
        <f aca="false">IF(OR(M6="",I6=""),"",'Нормы СП'!$B$9*M6*I6^2)</f>
        <v/>
      </c>
      <c r="O6" s="17" t="str">
        <f aca="false">IF(N6="","",IF(J6&gt;=N6,"да","нет"))</f>
        <v/>
      </c>
      <c r="P6" s="17" t="str">
        <f aca="false">IF(L6="","",IF(O6="да",IF(L6="В3","В2","В1"),L6))</f>
        <v/>
      </c>
      <c r="Q6" s="15" t="str">
        <f aca="false">IF(B6="","",IF(COUNTIFS(Материалы!$B$4:$B$203,B6,Материалы!$C$4:$C$203,C6)=0,"",IF(COUNTIFS(Материалы!$B$4:$B$203,B6,Материалы!$C$4:$C$203,C6,Материалы!$M$4:$M$203,"&gt;0")&lt;COUNTIFS(Материалы!$B$4:$B$203,B6,Материалы!$C$4:$C$203,C6),"неизв.",_xlfn.MINIFS(Материалы!$M$4:$M$203,Материалы!$B$4:$B$203,B6,Материалы!$C$4:$C$203,C6))))</f>
        <v/>
      </c>
      <c r="R6" s="15" t="str">
        <f aca="false">IF(Q6="","",IF(Q6="неизв.",'Нормы СП'!$B$19,LOOKUP(Q6,'Нормы СП'!$A$23:$A$30,'Нормы СП'!$B$23:$B$30)))</f>
        <v/>
      </c>
      <c r="S6" s="15" t="str">
        <f aca="false">IF(R6="","",IF(I6="",R6,IF(I6&lt;'Нормы СП'!$B$18,R6+('Нормы СП'!$B$18-I6),R6)))</f>
        <v/>
      </c>
      <c r="T6" s="14"/>
      <c r="U6" s="19" t="str">
        <f aca="false">IF(P6&lt;&gt;"В4","",IF(COUNTIFS($B$4:$B$63,B6)&lt;2,"участок один, проверка не требуется",IF(T6="","укажите фактическое расстояние",IF(T6&gt;S6,"выполняется","НЕ выполняется"))))</f>
        <v/>
      </c>
      <c r="V6" s="17" t="str">
        <f aca="false">IF(P6="","",IF(P6="В1",1,IF(P6="В2",2,IF(P6="В3",3,IF(P6="В4",4,9)))))</f>
        <v/>
      </c>
      <c r="W6" s="19" t="str">
        <f aca="false">IF(B6="","",IF(AND(COUNTIFS(Материалы!$B$4:$B$203,B6,Материалы!$C$4:$C$203,C6)&gt;0,J6=0),"материалы внесены, но Q = 0 — проверьте Qн на листе «Материалы»",IF(AND(P6="В4",E6&gt;'Нормы СП'!$B$8),"В4 не подтверждается: площадь участка более 10 м² (табл. Б.1)",IF(U6="НЕ выполняется","В4 не подтверждается: расстояние меньше предельного (п. Б.2)",IF(AND(I6&lt;&gt;"",I6&lt;=0),"проверьте высоту: H получилось не больше нуля","")))))</f>
        <v/>
      </c>
    </row>
    <row r="7" customFormat="false" ht="15" hidden="false" customHeight="false" outlineLevel="0" collapsed="false">
      <c r="A7" s="17" t="n">
        <v>4</v>
      </c>
      <c r="B7" s="13"/>
      <c r="C7" s="16"/>
      <c r="D7" s="13"/>
      <c r="E7" s="14"/>
      <c r="F7" s="15" t="str">
        <f aca="false">IF(E7="","",MAX(E7,'Нормы СП'!$B$8))</f>
        <v/>
      </c>
      <c r="G7" s="14"/>
      <c r="H7" s="15" t="str">
        <f aca="false">IF(B7="","",IFERROR(INDEX(Помещения!$H$4:$H$23,MATCH(B7,Помещения!$B$4:$B$23,0)),""))</f>
        <v/>
      </c>
      <c r="I7" s="15" t="str">
        <f aca="false">IF(OR(H7="",G7=""),"",H7-G7)</f>
        <v/>
      </c>
      <c r="J7" s="18" t="str">
        <f aca="false">IF(B7="","",SUMIFS(Материалы!$L$4:$L$203,Материалы!$B$4:$B$203,B7,Материалы!$C$4:$C$203,C7))</f>
        <v/>
      </c>
      <c r="K7" s="18" t="str">
        <f aca="false">IF(OR(J7="",F7=""),"",J7/F7)</f>
        <v/>
      </c>
      <c r="L7" s="17" t="str">
        <f aca="false">IF(K7="","",IF(ROUND(K7,0)&gt;'Нормы СП'!$B$5,"В1",IF(ROUND(K7,0)&gt;'Нормы СП'!$B$6,"В2",IF(ROUND(K7,0)&gt;'Нормы СП'!$B$7,"В3",IF(ROUND(K7,0)&gt;=1,"В4","не В")))))</f>
        <v/>
      </c>
      <c r="M7" s="18" t="str">
        <f aca="false">IF(L7="В3",'Нормы СП'!$B$6,IF(L7="В2",'Нормы СП'!$B$5,""))</f>
        <v/>
      </c>
      <c r="N7" s="18" t="str">
        <f aca="false">IF(OR(M7="",I7=""),"",'Нормы СП'!$B$9*M7*I7^2)</f>
        <v/>
      </c>
      <c r="O7" s="17" t="str">
        <f aca="false">IF(N7="","",IF(J7&gt;=N7,"да","нет"))</f>
        <v/>
      </c>
      <c r="P7" s="17" t="str">
        <f aca="false">IF(L7="","",IF(O7="да",IF(L7="В3","В2","В1"),L7))</f>
        <v/>
      </c>
      <c r="Q7" s="15" t="str">
        <f aca="false">IF(B7="","",IF(COUNTIFS(Материалы!$B$4:$B$203,B7,Материалы!$C$4:$C$203,C7)=0,"",IF(COUNTIFS(Материалы!$B$4:$B$203,B7,Материалы!$C$4:$C$203,C7,Материалы!$M$4:$M$203,"&gt;0")&lt;COUNTIFS(Материалы!$B$4:$B$203,B7,Материалы!$C$4:$C$203,C7),"неизв.",_xlfn.MINIFS(Материалы!$M$4:$M$203,Материалы!$B$4:$B$203,B7,Материалы!$C$4:$C$203,C7))))</f>
        <v/>
      </c>
      <c r="R7" s="15" t="str">
        <f aca="false">IF(Q7="","",IF(Q7="неизв.",'Нормы СП'!$B$19,LOOKUP(Q7,'Нормы СП'!$A$23:$A$30,'Нормы СП'!$B$23:$B$30)))</f>
        <v/>
      </c>
      <c r="S7" s="15" t="str">
        <f aca="false">IF(R7="","",IF(I7="",R7,IF(I7&lt;'Нормы СП'!$B$18,R7+('Нормы СП'!$B$18-I7),R7)))</f>
        <v/>
      </c>
      <c r="T7" s="14"/>
      <c r="U7" s="19" t="str">
        <f aca="false">IF(P7&lt;&gt;"В4","",IF(COUNTIFS($B$4:$B$63,B7)&lt;2,"участок один, проверка не требуется",IF(T7="","укажите фактическое расстояние",IF(T7&gt;S7,"выполняется","НЕ выполняется"))))</f>
        <v/>
      </c>
      <c r="V7" s="17" t="str">
        <f aca="false">IF(P7="","",IF(P7="В1",1,IF(P7="В2",2,IF(P7="В3",3,IF(P7="В4",4,9)))))</f>
        <v/>
      </c>
      <c r="W7" s="19" t="str">
        <f aca="false">IF(B7="","",IF(AND(COUNTIFS(Материалы!$B$4:$B$203,B7,Материалы!$C$4:$C$203,C7)&gt;0,J7=0),"материалы внесены, но Q = 0 — проверьте Qн на листе «Материалы»",IF(AND(P7="В4",E7&gt;'Нормы СП'!$B$8),"В4 не подтверждается: площадь участка более 10 м² (табл. Б.1)",IF(U7="НЕ выполняется","В4 не подтверждается: расстояние меньше предельного (п. Б.2)",IF(AND(I7&lt;&gt;"",I7&lt;=0),"проверьте высоту: H получилось не больше нуля","")))))</f>
        <v/>
      </c>
    </row>
    <row r="8" customFormat="false" ht="15" hidden="false" customHeight="false" outlineLevel="0" collapsed="false">
      <c r="A8" s="17" t="n">
        <v>5</v>
      </c>
      <c r="B8" s="13"/>
      <c r="C8" s="16"/>
      <c r="D8" s="13"/>
      <c r="E8" s="14"/>
      <c r="F8" s="15" t="str">
        <f aca="false">IF(E8="","",MAX(E8,'Нормы СП'!$B$8))</f>
        <v/>
      </c>
      <c r="G8" s="14"/>
      <c r="H8" s="15" t="str">
        <f aca="false">IF(B8="","",IFERROR(INDEX(Помещения!$H$4:$H$23,MATCH(B8,Помещения!$B$4:$B$23,0)),""))</f>
        <v/>
      </c>
      <c r="I8" s="15" t="str">
        <f aca="false">IF(OR(H8="",G8=""),"",H8-G8)</f>
        <v/>
      </c>
      <c r="J8" s="18" t="str">
        <f aca="false">IF(B8="","",SUMIFS(Материалы!$L$4:$L$203,Материалы!$B$4:$B$203,B8,Материалы!$C$4:$C$203,C8))</f>
        <v/>
      </c>
      <c r="K8" s="18" t="str">
        <f aca="false">IF(OR(J8="",F8=""),"",J8/F8)</f>
        <v/>
      </c>
      <c r="L8" s="17" t="str">
        <f aca="false">IF(K8="","",IF(ROUND(K8,0)&gt;'Нормы СП'!$B$5,"В1",IF(ROUND(K8,0)&gt;'Нормы СП'!$B$6,"В2",IF(ROUND(K8,0)&gt;'Нормы СП'!$B$7,"В3",IF(ROUND(K8,0)&gt;=1,"В4","не В")))))</f>
        <v/>
      </c>
      <c r="M8" s="18" t="str">
        <f aca="false">IF(L8="В3",'Нормы СП'!$B$6,IF(L8="В2",'Нормы СП'!$B$5,""))</f>
        <v/>
      </c>
      <c r="N8" s="18" t="str">
        <f aca="false">IF(OR(M8="",I8=""),"",'Нормы СП'!$B$9*M8*I8^2)</f>
        <v/>
      </c>
      <c r="O8" s="17" t="str">
        <f aca="false">IF(N8="","",IF(J8&gt;=N8,"да","нет"))</f>
        <v/>
      </c>
      <c r="P8" s="17" t="str">
        <f aca="false">IF(L8="","",IF(O8="да",IF(L8="В3","В2","В1"),L8))</f>
        <v/>
      </c>
      <c r="Q8" s="15" t="str">
        <f aca="false">IF(B8="","",IF(COUNTIFS(Материалы!$B$4:$B$203,B8,Материалы!$C$4:$C$203,C8)=0,"",IF(COUNTIFS(Материалы!$B$4:$B$203,B8,Материалы!$C$4:$C$203,C8,Материалы!$M$4:$M$203,"&gt;0")&lt;COUNTIFS(Материалы!$B$4:$B$203,B8,Материалы!$C$4:$C$203,C8),"неизв.",_xlfn.MINIFS(Материалы!$M$4:$M$203,Материалы!$B$4:$B$203,B8,Материалы!$C$4:$C$203,C8))))</f>
        <v/>
      </c>
      <c r="R8" s="15" t="str">
        <f aca="false">IF(Q8="","",IF(Q8="неизв.",'Нормы СП'!$B$19,LOOKUP(Q8,'Нормы СП'!$A$23:$A$30,'Нормы СП'!$B$23:$B$30)))</f>
        <v/>
      </c>
      <c r="S8" s="15" t="str">
        <f aca="false">IF(R8="","",IF(I8="",R8,IF(I8&lt;'Нормы СП'!$B$18,R8+('Нормы СП'!$B$18-I8),R8)))</f>
        <v/>
      </c>
      <c r="T8" s="14"/>
      <c r="U8" s="19" t="str">
        <f aca="false">IF(P8&lt;&gt;"В4","",IF(COUNTIFS($B$4:$B$63,B8)&lt;2,"участок один, проверка не требуется",IF(T8="","укажите фактическое расстояние",IF(T8&gt;S8,"выполняется","НЕ выполняется"))))</f>
        <v/>
      </c>
      <c r="V8" s="17" t="str">
        <f aca="false">IF(P8="","",IF(P8="В1",1,IF(P8="В2",2,IF(P8="В3",3,IF(P8="В4",4,9)))))</f>
        <v/>
      </c>
      <c r="W8" s="19" t="str">
        <f aca="false">IF(B8="","",IF(AND(COUNTIFS(Материалы!$B$4:$B$203,B8,Материалы!$C$4:$C$203,C8)&gt;0,J8=0),"материалы внесены, но Q = 0 — проверьте Qн на листе «Материалы»",IF(AND(P8="В4",E8&gt;'Нормы СП'!$B$8),"В4 не подтверждается: площадь участка более 10 м² (табл. Б.1)",IF(U8="НЕ выполняется","В4 не подтверждается: расстояние меньше предельного (п. Б.2)",IF(AND(I8&lt;&gt;"",I8&lt;=0),"проверьте высоту: H получилось не больше нуля","")))))</f>
        <v/>
      </c>
    </row>
    <row r="9" customFormat="false" ht="15" hidden="false" customHeight="false" outlineLevel="0" collapsed="false">
      <c r="A9" s="17" t="n">
        <v>6</v>
      </c>
      <c r="B9" s="13"/>
      <c r="C9" s="16"/>
      <c r="D9" s="13"/>
      <c r="E9" s="14"/>
      <c r="F9" s="15" t="str">
        <f aca="false">IF(E9="","",MAX(E9,'Нормы СП'!$B$8))</f>
        <v/>
      </c>
      <c r="G9" s="14"/>
      <c r="H9" s="15" t="str">
        <f aca="false">IF(B9="","",IFERROR(INDEX(Помещения!$H$4:$H$23,MATCH(B9,Помещения!$B$4:$B$23,0)),""))</f>
        <v/>
      </c>
      <c r="I9" s="15" t="str">
        <f aca="false">IF(OR(H9="",G9=""),"",H9-G9)</f>
        <v/>
      </c>
      <c r="J9" s="18" t="str">
        <f aca="false">IF(B9="","",SUMIFS(Материалы!$L$4:$L$203,Материалы!$B$4:$B$203,B9,Материалы!$C$4:$C$203,C9))</f>
        <v/>
      </c>
      <c r="K9" s="18" t="str">
        <f aca="false">IF(OR(J9="",F9=""),"",J9/F9)</f>
        <v/>
      </c>
      <c r="L9" s="17" t="str">
        <f aca="false">IF(K9="","",IF(ROUND(K9,0)&gt;'Нормы СП'!$B$5,"В1",IF(ROUND(K9,0)&gt;'Нормы СП'!$B$6,"В2",IF(ROUND(K9,0)&gt;'Нормы СП'!$B$7,"В3",IF(ROUND(K9,0)&gt;=1,"В4","не В")))))</f>
        <v/>
      </c>
      <c r="M9" s="18" t="str">
        <f aca="false">IF(L9="В3",'Нормы СП'!$B$6,IF(L9="В2",'Нормы СП'!$B$5,""))</f>
        <v/>
      </c>
      <c r="N9" s="18" t="str">
        <f aca="false">IF(OR(M9="",I9=""),"",'Нормы СП'!$B$9*M9*I9^2)</f>
        <v/>
      </c>
      <c r="O9" s="17" t="str">
        <f aca="false">IF(N9="","",IF(J9&gt;=N9,"да","нет"))</f>
        <v/>
      </c>
      <c r="P9" s="17" t="str">
        <f aca="false">IF(L9="","",IF(O9="да",IF(L9="В3","В2","В1"),L9))</f>
        <v/>
      </c>
      <c r="Q9" s="15" t="str">
        <f aca="false">IF(B9="","",IF(COUNTIFS(Материалы!$B$4:$B$203,B9,Материалы!$C$4:$C$203,C9)=0,"",IF(COUNTIFS(Материалы!$B$4:$B$203,B9,Материалы!$C$4:$C$203,C9,Материалы!$M$4:$M$203,"&gt;0")&lt;COUNTIFS(Материалы!$B$4:$B$203,B9,Материалы!$C$4:$C$203,C9),"неизв.",_xlfn.MINIFS(Материалы!$M$4:$M$203,Материалы!$B$4:$B$203,B9,Материалы!$C$4:$C$203,C9))))</f>
        <v/>
      </c>
      <c r="R9" s="15" t="str">
        <f aca="false">IF(Q9="","",IF(Q9="неизв.",'Нормы СП'!$B$19,LOOKUP(Q9,'Нормы СП'!$A$23:$A$30,'Нормы СП'!$B$23:$B$30)))</f>
        <v/>
      </c>
      <c r="S9" s="15" t="str">
        <f aca="false">IF(R9="","",IF(I9="",R9,IF(I9&lt;'Нормы СП'!$B$18,R9+('Нормы СП'!$B$18-I9),R9)))</f>
        <v/>
      </c>
      <c r="T9" s="14"/>
      <c r="U9" s="19" t="str">
        <f aca="false">IF(P9&lt;&gt;"В4","",IF(COUNTIFS($B$4:$B$63,B9)&lt;2,"участок один, проверка не требуется",IF(T9="","укажите фактическое расстояние",IF(T9&gt;S9,"выполняется","НЕ выполняется"))))</f>
        <v/>
      </c>
      <c r="V9" s="17" t="str">
        <f aca="false">IF(P9="","",IF(P9="В1",1,IF(P9="В2",2,IF(P9="В3",3,IF(P9="В4",4,9)))))</f>
        <v/>
      </c>
      <c r="W9" s="19" t="str">
        <f aca="false">IF(B9="","",IF(AND(COUNTIFS(Материалы!$B$4:$B$203,B9,Материалы!$C$4:$C$203,C9)&gt;0,J9=0),"материалы внесены, но Q = 0 — проверьте Qн на листе «Материалы»",IF(AND(P9="В4",E9&gt;'Нормы СП'!$B$8),"В4 не подтверждается: площадь участка более 10 м² (табл. Б.1)",IF(U9="НЕ выполняется","В4 не подтверждается: расстояние меньше предельного (п. Б.2)",IF(AND(I9&lt;&gt;"",I9&lt;=0),"проверьте высоту: H получилось не больше нуля","")))))</f>
        <v/>
      </c>
    </row>
    <row r="10" customFormat="false" ht="15" hidden="false" customHeight="false" outlineLevel="0" collapsed="false">
      <c r="A10" s="17" t="n">
        <v>7</v>
      </c>
      <c r="B10" s="13"/>
      <c r="C10" s="16"/>
      <c r="D10" s="13"/>
      <c r="E10" s="14"/>
      <c r="F10" s="15" t="str">
        <f aca="false">IF(E10="","",MAX(E10,'Нормы СП'!$B$8))</f>
        <v/>
      </c>
      <c r="G10" s="14"/>
      <c r="H10" s="15" t="str">
        <f aca="false">IF(B10="","",IFERROR(INDEX(Помещения!$H$4:$H$23,MATCH(B10,Помещения!$B$4:$B$23,0)),""))</f>
        <v/>
      </c>
      <c r="I10" s="15" t="str">
        <f aca="false">IF(OR(H10="",G10=""),"",H10-G10)</f>
        <v/>
      </c>
      <c r="J10" s="18" t="str">
        <f aca="false">IF(B10="","",SUMIFS(Материалы!$L$4:$L$203,Материалы!$B$4:$B$203,B10,Материалы!$C$4:$C$203,C10))</f>
        <v/>
      </c>
      <c r="K10" s="18" t="str">
        <f aca="false">IF(OR(J10="",F10=""),"",J10/F10)</f>
        <v/>
      </c>
      <c r="L10" s="17" t="str">
        <f aca="false">IF(K10="","",IF(ROUND(K10,0)&gt;'Нормы СП'!$B$5,"В1",IF(ROUND(K10,0)&gt;'Нормы СП'!$B$6,"В2",IF(ROUND(K10,0)&gt;'Нормы СП'!$B$7,"В3",IF(ROUND(K10,0)&gt;=1,"В4","не В")))))</f>
        <v/>
      </c>
      <c r="M10" s="18" t="str">
        <f aca="false">IF(L10="В3",'Нормы СП'!$B$6,IF(L10="В2",'Нормы СП'!$B$5,""))</f>
        <v/>
      </c>
      <c r="N10" s="18" t="str">
        <f aca="false">IF(OR(M10="",I10=""),"",'Нормы СП'!$B$9*M10*I10^2)</f>
        <v/>
      </c>
      <c r="O10" s="17" t="str">
        <f aca="false">IF(N10="","",IF(J10&gt;=N10,"да","нет"))</f>
        <v/>
      </c>
      <c r="P10" s="17" t="str">
        <f aca="false">IF(L10="","",IF(O10="да",IF(L10="В3","В2","В1"),L10))</f>
        <v/>
      </c>
      <c r="Q10" s="15" t="str">
        <f aca="false">IF(B10="","",IF(COUNTIFS(Материалы!$B$4:$B$203,B10,Материалы!$C$4:$C$203,C10)=0,"",IF(COUNTIFS(Материалы!$B$4:$B$203,B10,Материалы!$C$4:$C$203,C10,Материалы!$M$4:$M$203,"&gt;0")&lt;COUNTIFS(Материалы!$B$4:$B$203,B10,Материалы!$C$4:$C$203,C10),"неизв.",_xlfn.MINIFS(Материалы!$M$4:$M$203,Материалы!$B$4:$B$203,B10,Материалы!$C$4:$C$203,C10))))</f>
        <v/>
      </c>
      <c r="R10" s="15" t="str">
        <f aca="false">IF(Q10="","",IF(Q10="неизв.",'Нормы СП'!$B$19,LOOKUP(Q10,'Нормы СП'!$A$23:$A$30,'Нормы СП'!$B$23:$B$30)))</f>
        <v/>
      </c>
      <c r="S10" s="15" t="str">
        <f aca="false">IF(R10="","",IF(I10="",R10,IF(I10&lt;'Нормы СП'!$B$18,R10+('Нормы СП'!$B$18-I10),R10)))</f>
        <v/>
      </c>
      <c r="T10" s="14"/>
      <c r="U10" s="19" t="str">
        <f aca="false">IF(P10&lt;&gt;"В4","",IF(COUNTIFS($B$4:$B$63,B10)&lt;2,"участок один, проверка не требуется",IF(T10="","укажите фактическое расстояние",IF(T10&gt;S10,"выполняется","НЕ выполняется"))))</f>
        <v/>
      </c>
      <c r="V10" s="17" t="str">
        <f aca="false">IF(P10="","",IF(P10="В1",1,IF(P10="В2",2,IF(P10="В3",3,IF(P10="В4",4,9)))))</f>
        <v/>
      </c>
      <c r="W10" s="19" t="str">
        <f aca="false">IF(B10="","",IF(AND(COUNTIFS(Материалы!$B$4:$B$203,B10,Материалы!$C$4:$C$203,C10)&gt;0,J10=0),"материалы внесены, но Q = 0 — проверьте Qн на листе «Материалы»",IF(AND(P10="В4",E10&gt;'Нормы СП'!$B$8),"В4 не подтверждается: площадь участка более 10 м² (табл. Б.1)",IF(U10="НЕ выполняется","В4 не подтверждается: расстояние меньше предельного (п. Б.2)",IF(AND(I10&lt;&gt;"",I10&lt;=0),"проверьте высоту: H получилось не больше нуля","")))))</f>
        <v/>
      </c>
    </row>
    <row r="11" customFormat="false" ht="15" hidden="false" customHeight="false" outlineLevel="0" collapsed="false">
      <c r="A11" s="17" t="n">
        <v>8</v>
      </c>
      <c r="B11" s="13"/>
      <c r="C11" s="16"/>
      <c r="D11" s="13"/>
      <c r="E11" s="14"/>
      <c r="F11" s="15" t="str">
        <f aca="false">IF(E11="","",MAX(E11,'Нормы СП'!$B$8))</f>
        <v/>
      </c>
      <c r="G11" s="14"/>
      <c r="H11" s="15" t="str">
        <f aca="false">IF(B11="","",IFERROR(INDEX(Помещения!$H$4:$H$23,MATCH(B11,Помещения!$B$4:$B$23,0)),""))</f>
        <v/>
      </c>
      <c r="I11" s="15" t="str">
        <f aca="false">IF(OR(H11="",G11=""),"",H11-G11)</f>
        <v/>
      </c>
      <c r="J11" s="18" t="str">
        <f aca="false">IF(B11="","",SUMIFS(Материалы!$L$4:$L$203,Материалы!$B$4:$B$203,B11,Материалы!$C$4:$C$203,C11))</f>
        <v/>
      </c>
      <c r="K11" s="18" t="str">
        <f aca="false">IF(OR(J11="",F11=""),"",J11/F11)</f>
        <v/>
      </c>
      <c r="L11" s="17" t="str">
        <f aca="false">IF(K11="","",IF(ROUND(K11,0)&gt;'Нормы СП'!$B$5,"В1",IF(ROUND(K11,0)&gt;'Нормы СП'!$B$6,"В2",IF(ROUND(K11,0)&gt;'Нормы СП'!$B$7,"В3",IF(ROUND(K11,0)&gt;=1,"В4","не В")))))</f>
        <v/>
      </c>
      <c r="M11" s="18" t="str">
        <f aca="false">IF(L11="В3",'Нормы СП'!$B$6,IF(L11="В2",'Нормы СП'!$B$5,""))</f>
        <v/>
      </c>
      <c r="N11" s="18" t="str">
        <f aca="false">IF(OR(M11="",I11=""),"",'Нормы СП'!$B$9*M11*I11^2)</f>
        <v/>
      </c>
      <c r="O11" s="17" t="str">
        <f aca="false">IF(N11="","",IF(J11&gt;=N11,"да","нет"))</f>
        <v/>
      </c>
      <c r="P11" s="17" t="str">
        <f aca="false">IF(L11="","",IF(O11="да",IF(L11="В3","В2","В1"),L11))</f>
        <v/>
      </c>
      <c r="Q11" s="15" t="str">
        <f aca="false">IF(B11="","",IF(COUNTIFS(Материалы!$B$4:$B$203,B11,Материалы!$C$4:$C$203,C11)=0,"",IF(COUNTIFS(Материалы!$B$4:$B$203,B11,Материалы!$C$4:$C$203,C11,Материалы!$M$4:$M$203,"&gt;0")&lt;COUNTIFS(Материалы!$B$4:$B$203,B11,Материалы!$C$4:$C$203,C11),"неизв.",_xlfn.MINIFS(Материалы!$M$4:$M$203,Материалы!$B$4:$B$203,B11,Материалы!$C$4:$C$203,C11))))</f>
        <v/>
      </c>
      <c r="R11" s="15" t="str">
        <f aca="false">IF(Q11="","",IF(Q11="неизв.",'Нормы СП'!$B$19,LOOKUP(Q11,'Нормы СП'!$A$23:$A$30,'Нормы СП'!$B$23:$B$30)))</f>
        <v/>
      </c>
      <c r="S11" s="15" t="str">
        <f aca="false">IF(R11="","",IF(I11="",R11,IF(I11&lt;'Нормы СП'!$B$18,R11+('Нормы СП'!$B$18-I11),R11)))</f>
        <v/>
      </c>
      <c r="T11" s="14"/>
      <c r="U11" s="19" t="str">
        <f aca="false">IF(P11&lt;&gt;"В4","",IF(COUNTIFS($B$4:$B$63,B11)&lt;2,"участок один, проверка не требуется",IF(T11="","укажите фактическое расстояние",IF(T11&gt;S11,"выполняется","НЕ выполняется"))))</f>
        <v/>
      </c>
      <c r="V11" s="17" t="str">
        <f aca="false">IF(P11="","",IF(P11="В1",1,IF(P11="В2",2,IF(P11="В3",3,IF(P11="В4",4,9)))))</f>
        <v/>
      </c>
      <c r="W11" s="19" t="str">
        <f aca="false">IF(B11="","",IF(AND(COUNTIFS(Материалы!$B$4:$B$203,B11,Материалы!$C$4:$C$203,C11)&gt;0,J11=0),"материалы внесены, но Q = 0 — проверьте Qн на листе «Материалы»",IF(AND(P11="В4",E11&gt;'Нормы СП'!$B$8),"В4 не подтверждается: площадь участка более 10 м² (табл. Б.1)",IF(U11="НЕ выполняется","В4 не подтверждается: расстояние меньше предельного (п. Б.2)",IF(AND(I11&lt;&gt;"",I11&lt;=0),"проверьте высоту: H получилось не больше нуля","")))))</f>
        <v/>
      </c>
    </row>
    <row r="12" customFormat="false" ht="15" hidden="false" customHeight="false" outlineLevel="0" collapsed="false">
      <c r="A12" s="17" t="n">
        <v>9</v>
      </c>
      <c r="B12" s="13"/>
      <c r="C12" s="16"/>
      <c r="D12" s="13"/>
      <c r="E12" s="14"/>
      <c r="F12" s="15" t="str">
        <f aca="false">IF(E12="","",MAX(E12,'Нормы СП'!$B$8))</f>
        <v/>
      </c>
      <c r="G12" s="14"/>
      <c r="H12" s="15" t="str">
        <f aca="false">IF(B12="","",IFERROR(INDEX(Помещения!$H$4:$H$23,MATCH(B12,Помещения!$B$4:$B$23,0)),""))</f>
        <v/>
      </c>
      <c r="I12" s="15" t="str">
        <f aca="false">IF(OR(H12="",G12=""),"",H12-G12)</f>
        <v/>
      </c>
      <c r="J12" s="18" t="str">
        <f aca="false">IF(B12="","",SUMIFS(Материалы!$L$4:$L$203,Материалы!$B$4:$B$203,B12,Материалы!$C$4:$C$203,C12))</f>
        <v/>
      </c>
      <c r="K12" s="18" t="str">
        <f aca="false">IF(OR(J12="",F12=""),"",J12/F12)</f>
        <v/>
      </c>
      <c r="L12" s="17" t="str">
        <f aca="false">IF(K12="","",IF(ROUND(K12,0)&gt;'Нормы СП'!$B$5,"В1",IF(ROUND(K12,0)&gt;'Нормы СП'!$B$6,"В2",IF(ROUND(K12,0)&gt;'Нормы СП'!$B$7,"В3",IF(ROUND(K12,0)&gt;=1,"В4","не В")))))</f>
        <v/>
      </c>
      <c r="M12" s="18" t="str">
        <f aca="false">IF(L12="В3",'Нормы СП'!$B$6,IF(L12="В2",'Нормы СП'!$B$5,""))</f>
        <v/>
      </c>
      <c r="N12" s="18" t="str">
        <f aca="false">IF(OR(M12="",I12=""),"",'Нормы СП'!$B$9*M12*I12^2)</f>
        <v/>
      </c>
      <c r="O12" s="17" t="str">
        <f aca="false">IF(N12="","",IF(J12&gt;=N12,"да","нет"))</f>
        <v/>
      </c>
      <c r="P12" s="17" t="str">
        <f aca="false">IF(L12="","",IF(O12="да",IF(L12="В3","В2","В1"),L12))</f>
        <v/>
      </c>
      <c r="Q12" s="15" t="str">
        <f aca="false">IF(B12="","",IF(COUNTIFS(Материалы!$B$4:$B$203,B12,Материалы!$C$4:$C$203,C12)=0,"",IF(COUNTIFS(Материалы!$B$4:$B$203,B12,Материалы!$C$4:$C$203,C12,Материалы!$M$4:$M$203,"&gt;0")&lt;COUNTIFS(Материалы!$B$4:$B$203,B12,Материалы!$C$4:$C$203,C12),"неизв.",_xlfn.MINIFS(Материалы!$M$4:$M$203,Материалы!$B$4:$B$203,B12,Материалы!$C$4:$C$203,C12))))</f>
        <v/>
      </c>
      <c r="R12" s="15" t="str">
        <f aca="false">IF(Q12="","",IF(Q12="неизв.",'Нормы СП'!$B$19,LOOKUP(Q12,'Нормы СП'!$A$23:$A$30,'Нормы СП'!$B$23:$B$30)))</f>
        <v/>
      </c>
      <c r="S12" s="15" t="str">
        <f aca="false">IF(R12="","",IF(I12="",R12,IF(I12&lt;'Нормы СП'!$B$18,R12+('Нормы СП'!$B$18-I12),R12)))</f>
        <v/>
      </c>
      <c r="T12" s="14"/>
      <c r="U12" s="19" t="str">
        <f aca="false">IF(P12&lt;&gt;"В4","",IF(COUNTIFS($B$4:$B$63,B12)&lt;2,"участок один, проверка не требуется",IF(T12="","укажите фактическое расстояние",IF(T12&gt;S12,"выполняется","НЕ выполняется"))))</f>
        <v/>
      </c>
      <c r="V12" s="17" t="str">
        <f aca="false">IF(P12="","",IF(P12="В1",1,IF(P12="В2",2,IF(P12="В3",3,IF(P12="В4",4,9)))))</f>
        <v/>
      </c>
      <c r="W12" s="19" t="str">
        <f aca="false">IF(B12="","",IF(AND(COUNTIFS(Материалы!$B$4:$B$203,B12,Материалы!$C$4:$C$203,C12)&gt;0,J12=0),"материалы внесены, но Q = 0 — проверьте Qн на листе «Материалы»",IF(AND(P12="В4",E12&gt;'Нормы СП'!$B$8),"В4 не подтверждается: площадь участка более 10 м² (табл. Б.1)",IF(U12="НЕ выполняется","В4 не подтверждается: расстояние меньше предельного (п. Б.2)",IF(AND(I12&lt;&gt;"",I12&lt;=0),"проверьте высоту: H получилось не больше нуля","")))))</f>
        <v/>
      </c>
    </row>
    <row r="13" customFormat="false" ht="15" hidden="false" customHeight="false" outlineLevel="0" collapsed="false">
      <c r="A13" s="17" t="n">
        <v>10</v>
      </c>
      <c r="B13" s="13"/>
      <c r="C13" s="16"/>
      <c r="D13" s="13"/>
      <c r="E13" s="14"/>
      <c r="F13" s="15" t="str">
        <f aca="false">IF(E13="","",MAX(E13,'Нормы СП'!$B$8))</f>
        <v/>
      </c>
      <c r="G13" s="14"/>
      <c r="H13" s="15" t="str">
        <f aca="false">IF(B13="","",IFERROR(INDEX(Помещения!$H$4:$H$23,MATCH(B13,Помещения!$B$4:$B$23,0)),""))</f>
        <v/>
      </c>
      <c r="I13" s="15" t="str">
        <f aca="false">IF(OR(H13="",G13=""),"",H13-G13)</f>
        <v/>
      </c>
      <c r="J13" s="18" t="str">
        <f aca="false">IF(B13="","",SUMIFS(Материалы!$L$4:$L$203,Материалы!$B$4:$B$203,B13,Материалы!$C$4:$C$203,C13))</f>
        <v/>
      </c>
      <c r="K13" s="18" t="str">
        <f aca="false">IF(OR(J13="",F13=""),"",J13/F13)</f>
        <v/>
      </c>
      <c r="L13" s="17" t="str">
        <f aca="false">IF(K13="","",IF(ROUND(K13,0)&gt;'Нормы СП'!$B$5,"В1",IF(ROUND(K13,0)&gt;'Нормы СП'!$B$6,"В2",IF(ROUND(K13,0)&gt;'Нормы СП'!$B$7,"В3",IF(ROUND(K13,0)&gt;=1,"В4","не В")))))</f>
        <v/>
      </c>
      <c r="M13" s="18" t="str">
        <f aca="false">IF(L13="В3",'Нормы СП'!$B$6,IF(L13="В2",'Нормы СП'!$B$5,""))</f>
        <v/>
      </c>
      <c r="N13" s="18" t="str">
        <f aca="false">IF(OR(M13="",I13=""),"",'Нормы СП'!$B$9*M13*I13^2)</f>
        <v/>
      </c>
      <c r="O13" s="17" t="str">
        <f aca="false">IF(N13="","",IF(J13&gt;=N13,"да","нет"))</f>
        <v/>
      </c>
      <c r="P13" s="17" t="str">
        <f aca="false">IF(L13="","",IF(O13="да",IF(L13="В3","В2","В1"),L13))</f>
        <v/>
      </c>
      <c r="Q13" s="15" t="str">
        <f aca="false">IF(B13="","",IF(COUNTIFS(Материалы!$B$4:$B$203,B13,Материалы!$C$4:$C$203,C13)=0,"",IF(COUNTIFS(Материалы!$B$4:$B$203,B13,Материалы!$C$4:$C$203,C13,Материалы!$M$4:$M$203,"&gt;0")&lt;COUNTIFS(Материалы!$B$4:$B$203,B13,Материалы!$C$4:$C$203,C13),"неизв.",_xlfn.MINIFS(Материалы!$M$4:$M$203,Материалы!$B$4:$B$203,B13,Материалы!$C$4:$C$203,C13))))</f>
        <v/>
      </c>
      <c r="R13" s="15" t="str">
        <f aca="false">IF(Q13="","",IF(Q13="неизв.",'Нормы СП'!$B$19,LOOKUP(Q13,'Нормы СП'!$A$23:$A$30,'Нормы СП'!$B$23:$B$30)))</f>
        <v/>
      </c>
      <c r="S13" s="15" t="str">
        <f aca="false">IF(R13="","",IF(I13="",R13,IF(I13&lt;'Нормы СП'!$B$18,R13+('Нормы СП'!$B$18-I13),R13)))</f>
        <v/>
      </c>
      <c r="T13" s="14"/>
      <c r="U13" s="19" t="str">
        <f aca="false">IF(P13&lt;&gt;"В4","",IF(COUNTIFS($B$4:$B$63,B13)&lt;2,"участок один, проверка не требуется",IF(T13="","укажите фактическое расстояние",IF(T13&gt;S13,"выполняется","НЕ выполняется"))))</f>
        <v/>
      </c>
      <c r="V13" s="17" t="str">
        <f aca="false">IF(P13="","",IF(P13="В1",1,IF(P13="В2",2,IF(P13="В3",3,IF(P13="В4",4,9)))))</f>
        <v/>
      </c>
      <c r="W13" s="19" t="str">
        <f aca="false">IF(B13="","",IF(AND(COUNTIFS(Материалы!$B$4:$B$203,B13,Материалы!$C$4:$C$203,C13)&gt;0,J13=0),"материалы внесены, но Q = 0 — проверьте Qн на листе «Материалы»",IF(AND(P13="В4",E13&gt;'Нормы СП'!$B$8),"В4 не подтверждается: площадь участка более 10 м² (табл. Б.1)",IF(U13="НЕ выполняется","В4 не подтверждается: расстояние меньше предельного (п. Б.2)",IF(AND(I13&lt;&gt;"",I13&lt;=0),"проверьте высоту: H получилось не больше нуля","")))))</f>
        <v/>
      </c>
    </row>
    <row r="14" customFormat="false" ht="15" hidden="false" customHeight="false" outlineLevel="0" collapsed="false">
      <c r="A14" s="17" t="n">
        <v>11</v>
      </c>
      <c r="B14" s="13"/>
      <c r="C14" s="16"/>
      <c r="D14" s="13"/>
      <c r="E14" s="14"/>
      <c r="F14" s="15" t="str">
        <f aca="false">IF(E14="","",MAX(E14,'Нормы СП'!$B$8))</f>
        <v/>
      </c>
      <c r="G14" s="14"/>
      <c r="H14" s="15" t="str">
        <f aca="false">IF(B14="","",IFERROR(INDEX(Помещения!$H$4:$H$23,MATCH(B14,Помещения!$B$4:$B$23,0)),""))</f>
        <v/>
      </c>
      <c r="I14" s="15" t="str">
        <f aca="false">IF(OR(H14="",G14=""),"",H14-G14)</f>
        <v/>
      </c>
      <c r="J14" s="18" t="str">
        <f aca="false">IF(B14="","",SUMIFS(Материалы!$L$4:$L$203,Материалы!$B$4:$B$203,B14,Материалы!$C$4:$C$203,C14))</f>
        <v/>
      </c>
      <c r="K14" s="18" t="str">
        <f aca="false">IF(OR(J14="",F14=""),"",J14/F14)</f>
        <v/>
      </c>
      <c r="L14" s="17" t="str">
        <f aca="false">IF(K14="","",IF(ROUND(K14,0)&gt;'Нормы СП'!$B$5,"В1",IF(ROUND(K14,0)&gt;'Нормы СП'!$B$6,"В2",IF(ROUND(K14,0)&gt;'Нормы СП'!$B$7,"В3",IF(ROUND(K14,0)&gt;=1,"В4","не В")))))</f>
        <v/>
      </c>
      <c r="M14" s="18" t="str">
        <f aca="false">IF(L14="В3",'Нормы СП'!$B$6,IF(L14="В2",'Нормы СП'!$B$5,""))</f>
        <v/>
      </c>
      <c r="N14" s="18" t="str">
        <f aca="false">IF(OR(M14="",I14=""),"",'Нормы СП'!$B$9*M14*I14^2)</f>
        <v/>
      </c>
      <c r="O14" s="17" t="str">
        <f aca="false">IF(N14="","",IF(J14&gt;=N14,"да","нет"))</f>
        <v/>
      </c>
      <c r="P14" s="17" t="str">
        <f aca="false">IF(L14="","",IF(O14="да",IF(L14="В3","В2","В1"),L14))</f>
        <v/>
      </c>
      <c r="Q14" s="15" t="str">
        <f aca="false">IF(B14="","",IF(COUNTIFS(Материалы!$B$4:$B$203,B14,Материалы!$C$4:$C$203,C14)=0,"",IF(COUNTIFS(Материалы!$B$4:$B$203,B14,Материалы!$C$4:$C$203,C14,Материалы!$M$4:$M$203,"&gt;0")&lt;COUNTIFS(Материалы!$B$4:$B$203,B14,Материалы!$C$4:$C$203,C14),"неизв.",_xlfn.MINIFS(Материалы!$M$4:$M$203,Материалы!$B$4:$B$203,B14,Материалы!$C$4:$C$203,C14))))</f>
        <v/>
      </c>
      <c r="R14" s="15" t="str">
        <f aca="false">IF(Q14="","",IF(Q14="неизв.",'Нормы СП'!$B$19,LOOKUP(Q14,'Нормы СП'!$A$23:$A$30,'Нормы СП'!$B$23:$B$30)))</f>
        <v/>
      </c>
      <c r="S14" s="15" t="str">
        <f aca="false">IF(R14="","",IF(I14="",R14,IF(I14&lt;'Нормы СП'!$B$18,R14+('Нормы СП'!$B$18-I14),R14)))</f>
        <v/>
      </c>
      <c r="T14" s="14"/>
      <c r="U14" s="19" t="str">
        <f aca="false">IF(P14&lt;&gt;"В4","",IF(COUNTIFS($B$4:$B$63,B14)&lt;2,"участок один, проверка не требуется",IF(T14="","укажите фактическое расстояние",IF(T14&gt;S14,"выполняется","НЕ выполняется"))))</f>
        <v/>
      </c>
      <c r="V14" s="17" t="str">
        <f aca="false">IF(P14="","",IF(P14="В1",1,IF(P14="В2",2,IF(P14="В3",3,IF(P14="В4",4,9)))))</f>
        <v/>
      </c>
      <c r="W14" s="19" t="str">
        <f aca="false">IF(B14="","",IF(AND(COUNTIFS(Материалы!$B$4:$B$203,B14,Материалы!$C$4:$C$203,C14)&gt;0,J14=0),"материалы внесены, но Q = 0 — проверьте Qн на листе «Материалы»",IF(AND(P14="В4",E14&gt;'Нормы СП'!$B$8),"В4 не подтверждается: площадь участка более 10 м² (табл. Б.1)",IF(U14="НЕ выполняется","В4 не подтверждается: расстояние меньше предельного (п. Б.2)",IF(AND(I14&lt;&gt;"",I14&lt;=0),"проверьте высоту: H получилось не больше нуля","")))))</f>
        <v/>
      </c>
    </row>
    <row r="15" customFormat="false" ht="15" hidden="false" customHeight="false" outlineLevel="0" collapsed="false">
      <c r="A15" s="17" t="n">
        <v>12</v>
      </c>
      <c r="B15" s="13"/>
      <c r="C15" s="16"/>
      <c r="D15" s="13"/>
      <c r="E15" s="14"/>
      <c r="F15" s="15" t="str">
        <f aca="false">IF(E15="","",MAX(E15,'Нормы СП'!$B$8))</f>
        <v/>
      </c>
      <c r="G15" s="14"/>
      <c r="H15" s="15" t="str">
        <f aca="false">IF(B15="","",IFERROR(INDEX(Помещения!$H$4:$H$23,MATCH(B15,Помещения!$B$4:$B$23,0)),""))</f>
        <v/>
      </c>
      <c r="I15" s="15" t="str">
        <f aca="false">IF(OR(H15="",G15=""),"",H15-G15)</f>
        <v/>
      </c>
      <c r="J15" s="18" t="str">
        <f aca="false">IF(B15="","",SUMIFS(Материалы!$L$4:$L$203,Материалы!$B$4:$B$203,B15,Материалы!$C$4:$C$203,C15))</f>
        <v/>
      </c>
      <c r="K15" s="18" t="str">
        <f aca="false">IF(OR(J15="",F15=""),"",J15/F15)</f>
        <v/>
      </c>
      <c r="L15" s="17" t="str">
        <f aca="false">IF(K15="","",IF(ROUND(K15,0)&gt;'Нормы СП'!$B$5,"В1",IF(ROUND(K15,0)&gt;'Нормы СП'!$B$6,"В2",IF(ROUND(K15,0)&gt;'Нормы СП'!$B$7,"В3",IF(ROUND(K15,0)&gt;=1,"В4","не В")))))</f>
        <v/>
      </c>
      <c r="M15" s="18" t="str">
        <f aca="false">IF(L15="В3",'Нормы СП'!$B$6,IF(L15="В2",'Нормы СП'!$B$5,""))</f>
        <v/>
      </c>
      <c r="N15" s="18" t="str">
        <f aca="false">IF(OR(M15="",I15=""),"",'Нормы СП'!$B$9*M15*I15^2)</f>
        <v/>
      </c>
      <c r="O15" s="17" t="str">
        <f aca="false">IF(N15="","",IF(J15&gt;=N15,"да","нет"))</f>
        <v/>
      </c>
      <c r="P15" s="17" t="str">
        <f aca="false">IF(L15="","",IF(O15="да",IF(L15="В3","В2","В1"),L15))</f>
        <v/>
      </c>
      <c r="Q15" s="15" t="str">
        <f aca="false">IF(B15="","",IF(COUNTIFS(Материалы!$B$4:$B$203,B15,Материалы!$C$4:$C$203,C15)=0,"",IF(COUNTIFS(Материалы!$B$4:$B$203,B15,Материалы!$C$4:$C$203,C15,Материалы!$M$4:$M$203,"&gt;0")&lt;COUNTIFS(Материалы!$B$4:$B$203,B15,Материалы!$C$4:$C$203,C15),"неизв.",_xlfn.MINIFS(Материалы!$M$4:$M$203,Материалы!$B$4:$B$203,B15,Материалы!$C$4:$C$203,C15))))</f>
        <v/>
      </c>
      <c r="R15" s="15" t="str">
        <f aca="false">IF(Q15="","",IF(Q15="неизв.",'Нормы СП'!$B$19,LOOKUP(Q15,'Нормы СП'!$A$23:$A$30,'Нормы СП'!$B$23:$B$30)))</f>
        <v/>
      </c>
      <c r="S15" s="15" t="str">
        <f aca="false">IF(R15="","",IF(I15="",R15,IF(I15&lt;'Нормы СП'!$B$18,R15+('Нормы СП'!$B$18-I15),R15)))</f>
        <v/>
      </c>
      <c r="T15" s="14"/>
      <c r="U15" s="19" t="str">
        <f aca="false">IF(P15&lt;&gt;"В4","",IF(COUNTIFS($B$4:$B$63,B15)&lt;2,"участок один, проверка не требуется",IF(T15="","укажите фактическое расстояние",IF(T15&gt;S15,"выполняется","НЕ выполняется"))))</f>
        <v/>
      </c>
      <c r="V15" s="17" t="str">
        <f aca="false">IF(P15="","",IF(P15="В1",1,IF(P15="В2",2,IF(P15="В3",3,IF(P15="В4",4,9)))))</f>
        <v/>
      </c>
      <c r="W15" s="19" t="str">
        <f aca="false">IF(B15="","",IF(AND(COUNTIFS(Материалы!$B$4:$B$203,B15,Материалы!$C$4:$C$203,C15)&gt;0,J15=0),"материалы внесены, но Q = 0 — проверьте Qн на листе «Материалы»",IF(AND(P15="В4",E15&gt;'Нормы СП'!$B$8),"В4 не подтверждается: площадь участка более 10 м² (табл. Б.1)",IF(U15="НЕ выполняется","В4 не подтверждается: расстояние меньше предельного (п. Б.2)",IF(AND(I15&lt;&gt;"",I15&lt;=0),"проверьте высоту: H получилось не больше нуля","")))))</f>
        <v/>
      </c>
    </row>
    <row r="16" customFormat="false" ht="15" hidden="false" customHeight="false" outlineLevel="0" collapsed="false">
      <c r="A16" s="17" t="n">
        <v>13</v>
      </c>
      <c r="B16" s="13"/>
      <c r="C16" s="16"/>
      <c r="D16" s="13"/>
      <c r="E16" s="14"/>
      <c r="F16" s="15" t="str">
        <f aca="false">IF(E16="","",MAX(E16,'Нормы СП'!$B$8))</f>
        <v/>
      </c>
      <c r="G16" s="14"/>
      <c r="H16" s="15" t="str">
        <f aca="false">IF(B16="","",IFERROR(INDEX(Помещения!$H$4:$H$23,MATCH(B16,Помещения!$B$4:$B$23,0)),""))</f>
        <v/>
      </c>
      <c r="I16" s="15" t="str">
        <f aca="false">IF(OR(H16="",G16=""),"",H16-G16)</f>
        <v/>
      </c>
      <c r="J16" s="18" t="str">
        <f aca="false">IF(B16="","",SUMIFS(Материалы!$L$4:$L$203,Материалы!$B$4:$B$203,B16,Материалы!$C$4:$C$203,C16))</f>
        <v/>
      </c>
      <c r="K16" s="18" t="str">
        <f aca="false">IF(OR(J16="",F16=""),"",J16/F16)</f>
        <v/>
      </c>
      <c r="L16" s="17" t="str">
        <f aca="false">IF(K16="","",IF(ROUND(K16,0)&gt;'Нормы СП'!$B$5,"В1",IF(ROUND(K16,0)&gt;'Нормы СП'!$B$6,"В2",IF(ROUND(K16,0)&gt;'Нормы СП'!$B$7,"В3",IF(ROUND(K16,0)&gt;=1,"В4","не В")))))</f>
        <v/>
      </c>
      <c r="M16" s="18" t="str">
        <f aca="false">IF(L16="В3",'Нормы СП'!$B$6,IF(L16="В2",'Нормы СП'!$B$5,""))</f>
        <v/>
      </c>
      <c r="N16" s="18" t="str">
        <f aca="false">IF(OR(M16="",I16=""),"",'Нормы СП'!$B$9*M16*I16^2)</f>
        <v/>
      </c>
      <c r="O16" s="17" t="str">
        <f aca="false">IF(N16="","",IF(J16&gt;=N16,"да","нет"))</f>
        <v/>
      </c>
      <c r="P16" s="17" t="str">
        <f aca="false">IF(L16="","",IF(O16="да",IF(L16="В3","В2","В1"),L16))</f>
        <v/>
      </c>
      <c r="Q16" s="15" t="str">
        <f aca="false">IF(B16="","",IF(COUNTIFS(Материалы!$B$4:$B$203,B16,Материалы!$C$4:$C$203,C16)=0,"",IF(COUNTIFS(Материалы!$B$4:$B$203,B16,Материалы!$C$4:$C$203,C16,Материалы!$M$4:$M$203,"&gt;0")&lt;COUNTIFS(Материалы!$B$4:$B$203,B16,Материалы!$C$4:$C$203,C16),"неизв.",_xlfn.MINIFS(Материалы!$M$4:$M$203,Материалы!$B$4:$B$203,B16,Материалы!$C$4:$C$203,C16))))</f>
        <v/>
      </c>
      <c r="R16" s="15" t="str">
        <f aca="false">IF(Q16="","",IF(Q16="неизв.",'Нормы СП'!$B$19,LOOKUP(Q16,'Нормы СП'!$A$23:$A$30,'Нормы СП'!$B$23:$B$30)))</f>
        <v/>
      </c>
      <c r="S16" s="15" t="str">
        <f aca="false">IF(R16="","",IF(I16="",R16,IF(I16&lt;'Нормы СП'!$B$18,R16+('Нормы СП'!$B$18-I16),R16)))</f>
        <v/>
      </c>
      <c r="T16" s="14"/>
      <c r="U16" s="19" t="str">
        <f aca="false">IF(P16&lt;&gt;"В4","",IF(COUNTIFS($B$4:$B$63,B16)&lt;2,"участок один, проверка не требуется",IF(T16="","укажите фактическое расстояние",IF(T16&gt;S16,"выполняется","НЕ выполняется"))))</f>
        <v/>
      </c>
      <c r="V16" s="17" t="str">
        <f aca="false">IF(P16="","",IF(P16="В1",1,IF(P16="В2",2,IF(P16="В3",3,IF(P16="В4",4,9)))))</f>
        <v/>
      </c>
      <c r="W16" s="19" t="str">
        <f aca="false">IF(B16="","",IF(AND(COUNTIFS(Материалы!$B$4:$B$203,B16,Материалы!$C$4:$C$203,C16)&gt;0,J16=0),"материалы внесены, но Q = 0 — проверьте Qн на листе «Материалы»",IF(AND(P16="В4",E16&gt;'Нормы СП'!$B$8),"В4 не подтверждается: площадь участка более 10 м² (табл. Б.1)",IF(U16="НЕ выполняется","В4 не подтверждается: расстояние меньше предельного (п. Б.2)",IF(AND(I16&lt;&gt;"",I16&lt;=0),"проверьте высоту: H получилось не больше нуля","")))))</f>
        <v/>
      </c>
    </row>
    <row r="17" customFormat="false" ht="15" hidden="false" customHeight="false" outlineLevel="0" collapsed="false">
      <c r="A17" s="17" t="n">
        <v>14</v>
      </c>
      <c r="B17" s="13"/>
      <c r="C17" s="16"/>
      <c r="D17" s="13"/>
      <c r="E17" s="14"/>
      <c r="F17" s="15" t="str">
        <f aca="false">IF(E17="","",MAX(E17,'Нормы СП'!$B$8))</f>
        <v/>
      </c>
      <c r="G17" s="14"/>
      <c r="H17" s="15" t="str">
        <f aca="false">IF(B17="","",IFERROR(INDEX(Помещения!$H$4:$H$23,MATCH(B17,Помещения!$B$4:$B$23,0)),""))</f>
        <v/>
      </c>
      <c r="I17" s="15" t="str">
        <f aca="false">IF(OR(H17="",G17=""),"",H17-G17)</f>
        <v/>
      </c>
      <c r="J17" s="18" t="str">
        <f aca="false">IF(B17="","",SUMIFS(Материалы!$L$4:$L$203,Материалы!$B$4:$B$203,B17,Материалы!$C$4:$C$203,C17))</f>
        <v/>
      </c>
      <c r="K17" s="18" t="str">
        <f aca="false">IF(OR(J17="",F17=""),"",J17/F17)</f>
        <v/>
      </c>
      <c r="L17" s="17" t="str">
        <f aca="false">IF(K17="","",IF(ROUND(K17,0)&gt;'Нормы СП'!$B$5,"В1",IF(ROUND(K17,0)&gt;'Нормы СП'!$B$6,"В2",IF(ROUND(K17,0)&gt;'Нормы СП'!$B$7,"В3",IF(ROUND(K17,0)&gt;=1,"В4","не В")))))</f>
        <v/>
      </c>
      <c r="M17" s="18" t="str">
        <f aca="false">IF(L17="В3",'Нормы СП'!$B$6,IF(L17="В2",'Нормы СП'!$B$5,""))</f>
        <v/>
      </c>
      <c r="N17" s="18" t="str">
        <f aca="false">IF(OR(M17="",I17=""),"",'Нормы СП'!$B$9*M17*I17^2)</f>
        <v/>
      </c>
      <c r="O17" s="17" t="str">
        <f aca="false">IF(N17="","",IF(J17&gt;=N17,"да","нет"))</f>
        <v/>
      </c>
      <c r="P17" s="17" t="str">
        <f aca="false">IF(L17="","",IF(O17="да",IF(L17="В3","В2","В1"),L17))</f>
        <v/>
      </c>
      <c r="Q17" s="15" t="str">
        <f aca="false">IF(B17="","",IF(COUNTIFS(Материалы!$B$4:$B$203,B17,Материалы!$C$4:$C$203,C17)=0,"",IF(COUNTIFS(Материалы!$B$4:$B$203,B17,Материалы!$C$4:$C$203,C17,Материалы!$M$4:$M$203,"&gt;0")&lt;COUNTIFS(Материалы!$B$4:$B$203,B17,Материалы!$C$4:$C$203,C17),"неизв.",_xlfn.MINIFS(Материалы!$M$4:$M$203,Материалы!$B$4:$B$203,B17,Материалы!$C$4:$C$203,C17))))</f>
        <v/>
      </c>
      <c r="R17" s="15" t="str">
        <f aca="false">IF(Q17="","",IF(Q17="неизв.",'Нормы СП'!$B$19,LOOKUP(Q17,'Нормы СП'!$A$23:$A$30,'Нормы СП'!$B$23:$B$30)))</f>
        <v/>
      </c>
      <c r="S17" s="15" t="str">
        <f aca="false">IF(R17="","",IF(I17="",R17,IF(I17&lt;'Нормы СП'!$B$18,R17+('Нормы СП'!$B$18-I17),R17)))</f>
        <v/>
      </c>
      <c r="T17" s="14"/>
      <c r="U17" s="19" t="str">
        <f aca="false">IF(P17&lt;&gt;"В4","",IF(COUNTIFS($B$4:$B$63,B17)&lt;2,"участок один, проверка не требуется",IF(T17="","укажите фактическое расстояние",IF(T17&gt;S17,"выполняется","НЕ выполняется"))))</f>
        <v/>
      </c>
      <c r="V17" s="17" t="str">
        <f aca="false">IF(P17="","",IF(P17="В1",1,IF(P17="В2",2,IF(P17="В3",3,IF(P17="В4",4,9)))))</f>
        <v/>
      </c>
      <c r="W17" s="19" t="str">
        <f aca="false">IF(B17="","",IF(AND(COUNTIFS(Материалы!$B$4:$B$203,B17,Материалы!$C$4:$C$203,C17)&gt;0,J17=0),"материалы внесены, но Q = 0 — проверьте Qн на листе «Материалы»",IF(AND(P17="В4",E17&gt;'Нормы СП'!$B$8),"В4 не подтверждается: площадь участка более 10 м² (табл. Б.1)",IF(U17="НЕ выполняется","В4 не подтверждается: расстояние меньше предельного (п. Б.2)",IF(AND(I17&lt;&gt;"",I17&lt;=0),"проверьте высоту: H получилось не больше нуля","")))))</f>
        <v/>
      </c>
    </row>
    <row r="18" customFormat="false" ht="15" hidden="false" customHeight="false" outlineLevel="0" collapsed="false">
      <c r="A18" s="17" t="n">
        <v>15</v>
      </c>
      <c r="B18" s="13"/>
      <c r="C18" s="16"/>
      <c r="D18" s="13"/>
      <c r="E18" s="14"/>
      <c r="F18" s="15" t="str">
        <f aca="false">IF(E18="","",MAX(E18,'Нормы СП'!$B$8))</f>
        <v/>
      </c>
      <c r="G18" s="14"/>
      <c r="H18" s="15" t="str">
        <f aca="false">IF(B18="","",IFERROR(INDEX(Помещения!$H$4:$H$23,MATCH(B18,Помещения!$B$4:$B$23,0)),""))</f>
        <v/>
      </c>
      <c r="I18" s="15" t="str">
        <f aca="false">IF(OR(H18="",G18=""),"",H18-G18)</f>
        <v/>
      </c>
      <c r="J18" s="18" t="str">
        <f aca="false">IF(B18="","",SUMIFS(Материалы!$L$4:$L$203,Материалы!$B$4:$B$203,B18,Материалы!$C$4:$C$203,C18))</f>
        <v/>
      </c>
      <c r="K18" s="18" t="str">
        <f aca="false">IF(OR(J18="",F18=""),"",J18/F18)</f>
        <v/>
      </c>
      <c r="L18" s="17" t="str">
        <f aca="false">IF(K18="","",IF(ROUND(K18,0)&gt;'Нормы СП'!$B$5,"В1",IF(ROUND(K18,0)&gt;'Нормы СП'!$B$6,"В2",IF(ROUND(K18,0)&gt;'Нормы СП'!$B$7,"В3",IF(ROUND(K18,0)&gt;=1,"В4","не В")))))</f>
        <v/>
      </c>
      <c r="M18" s="18" t="str">
        <f aca="false">IF(L18="В3",'Нормы СП'!$B$6,IF(L18="В2",'Нормы СП'!$B$5,""))</f>
        <v/>
      </c>
      <c r="N18" s="18" t="str">
        <f aca="false">IF(OR(M18="",I18=""),"",'Нормы СП'!$B$9*M18*I18^2)</f>
        <v/>
      </c>
      <c r="O18" s="17" t="str">
        <f aca="false">IF(N18="","",IF(J18&gt;=N18,"да","нет"))</f>
        <v/>
      </c>
      <c r="P18" s="17" t="str">
        <f aca="false">IF(L18="","",IF(O18="да",IF(L18="В3","В2","В1"),L18))</f>
        <v/>
      </c>
      <c r="Q18" s="15" t="str">
        <f aca="false">IF(B18="","",IF(COUNTIFS(Материалы!$B$4:$B$203,B18,Материалы!$C$4:$C$203,C18)=0,"",IF(COUNTIFS(Материалы!$B$4:$B$203,B18,Материалы!$C$4:$C$203,C18,Материалы!$M$4:$M$203,"&gt;0")&lt;COUNTIFS(Материалы!$B$4:$B$203,B18,Материалы!$C$4:$C$203,C18),"неизв.",_xlfn.MINIFS(Материалы!$M$4:$M$203,Материалы!$B$4:$B$203,B18,Материалы!$C$4:$C$203,C18))))</f>
        <v/>
      </c>
      <c r="R18" s="15" t="str">
        <f aca="false">IF(Q18="","",IF(Q18="неизв.",'Нормы СП'!$B$19,LOOKUP(Q18,'Нормы СП'!$A$23:$A$30,'Нормы СП'!$B$23:$B$30)))</f>
        <v/>
      </c>
      <c r="S18" s="15" t="str">
        <f aca="false">IF(R18="","",IF(I18="",R18,IF(I18&lt;'Нормы СП'!$B$18,R18+('Нормы СП'!$B$18-I18),R18)))</f>
        <v/>
      </c>
      <c r="T18" s="14"/>
      <c r="U18" s="19" t="str">
        <f aca="false">IF(P18&lt;&gt;"В4","",IF(COUNTIFS($B$4:$B$63,B18)&lt;2,"участок один, проверка не требуется",IF(T18="","укажите фактическое расстояние",IF(T18&gt;S18,"выполняется","НЕ выполняется"))))</f>
        <v/>
      </c>
      <c r="V18" s="17" t="str">
        <f aca="false">IF(P18="","",IF(P18="В1",1,IF(P18="В2",2,IF(P18="В3",3,IF(P18="В4",4,9)))))</f>
        <v/>
      </c>
      <c r="W18" s="19" t="str">
        <f aca="false">IF(B18="","",IF(AND(COUNTIFS(Материалы!$B$4:$B$203,B18,Материалы!$C$4:$C$203,C18)&gt;0,J18=0),"материалы внесены, но Q = 0 — проверьте Qн на листе «Материалы»",IF(AND(P18="В4",E18&gt;'Нормы СП'!$B$8),"В4 не подтверждается: площадь участка более 10 м² (табл. Б.1)",IF(U18="НЕ выполняется","В4 не подтверждается: расстояние меньше предельного (п. Б.2)",IF(AND(I18&lt;&gt;"",I18&lt;=0),"проверьте высоту: H получилось не больше нуля","")))))</f>
        <v/>
      </c>
    </row>
    <row r="19" customFormat="false" ht="15" hidden="false" customHeight="false" outlineLevel="0" collapsed="false">
      <c r="A19" s="17" t="n">
        <v>16</v>
      </c>
      <c r="B19" s="13"/>
      <c r="C19" s="16"/>
      <c r="D19" s="13"/>
      <c r="E19" s="14"/>
      <c r="F19" s="15" t="str">
        <f aca="false">IF(E19="","",MAX(E19,'Нормы СП'!$B$8))</f>
        <v/>
      </c>
      <c r="G19" s="14"/>
      <c r="H19" s="15" t="str">
        <f aca="false">IF(B19="","",IFERROR(INDEX(Помещения!$H$4:$H$23,MATCH(B19,Помещения!$B$4:$B$23,0)),""))</f>
        <v/>
      </c>
      <c r="I19" s="15" t="str">
        <f aca="false">IF(OR(H19="",G19=""),"",H19-G19)</f>
        <v/>
      </c>
      <c r="J19" s="18" t="str">
        <f aca="false">IF(B19="","",SUMIFS(Материалы!$L$4:$L$203,Материалы!$B$4:$B$203,B19,Материалы!$C$4:$C$203,C19))</f>
        <v/>
      </c>
      <c r="K19" s="18" t="str">
        <f aca="false">IF(OR(J19="",F19=""),"",J19/F19)</f>
        <v/>
      </c>
      <c r="L19" s="17" t="str">
        <f aca="false">IF(K19="","",IF(ROUND(K19,0)&gt;'Нормы СП'!$B$5,"В1",IF(ROUND(K19,0)&gt;'Нормы СП'!$B$6,"В2",IF(ROUND(K19,0)&gt;'Нормы СП'!$B$7,"В3",IF(ROUND(K19,0)&gt;=1,"В4","не В")))))</f>
        <v/>
      </c>
      <c r="M19" s="18" t="str">
        <f aca="false">IF(L19="В3",'Нормы СП'!$B$6,IF(L19="В2",'Нормы СП'!$B$5,""))</f>
        <v/>
      </c>
      <c r="N19" s="18" t="str">
        <f aca="false">IF(OR(M19="",I19=""),"",'Нормы СП'!$B$9*M19*I19^2)</f>
        <v/>
      </c>
      <c r="O19" s="17" t="str">
        <f aca="false">IF(N19="","",IF(J19&gt;=N19,"да","нет"))</f>
        <v/>
      </c>
      <c r="P19" s="17" t="str">
        <f aca="false">IF(L19="","",IF(O19="да",IF(L19="В3","В2","В1"),L19))</f>
        <v/>
      </c>
      <c r="Q19" s="15" t="str">
        <f aca="false">IF(B19="","",IF(COUNTIFS(Материалы!$B$4:$B$203,B19,Материалы!$C$4:$C$203,C19)=0,"",IF(COUNTIFS(Материалы!$B$4:$B$203,B19,Материалы!$C$4:$C$203,C19,Материалы!$M$4:$M$203,"&gt;0")&lt;COUNTIFS(Материалы!$B$4:$B$203,B19,Материалы!$C$4:$C$203,C19),"неизв.",_xlfn.MINIFS(Материалы!$M$4:$M$203,Материалы!$B$4:$B$203,B19,Материалы!$C$4:$C$203,C19))))</f>
        <v/>
      </c>
      <c r="R19" s="15" t="str">
        <f aca="false">IF(Q19="","",IF(Q19="неизв.",'Нормы СП'!$B$19,LOOKUP(Q19,'Нормы СП'!$A$23:$A$30,'Нормы СП'!$B$23:$B$30)))</f>
        <v/>
      </c>
      <c r="S19" s="15" t="str">
        <f aca="false">IF(R19="","",IF(I19="",R19,IF(I19&lt;'Нормы СП'!$B$18,R19+('Нормы СП'!$B$18-I19),R19)))</f>
        <v/>
      </c>
      <c r="T19" s="14"/>
      <c r="U19" s="19" t="str">
        <f aca="false">IF(P19&lt;&gt;"В4","",IF(COUNTIFS($B$4:$B$63,B19)&lt;2,"участок один, проверка не требуется",IF(T19="","укажите фактическое расстояние",IF(T19&gt;S19,"выполняется","НЕ выполняется"))))</f>
        <v/>
      </c>
      <c r="V19" s="17" t="str">
        <f aca="false">IF(P19="","",IF(P19="В1",1,IF(P19="В2",2,IF(P19="В3",3,IF(P19="В4",4,9)))))</f>
        <v/>
      </c>
      <c r="W19" s="19" t="str">
        <f aca="false">IF(B19="","",IF(AND(COUNTIFS(Материалы!$B$4:$B$203,B19,Материалы!$C$4:$C$203,C19)&gt;0,J19=0),"материалы внесены, но Q = 0 — проверьте Qн на листе «Материалы»",IF(AND(P19="В4",E19&gt;'Нормы СП'!$B$8),"В4 не подтверждается: площадь участка более 10 м² (табл. Б.1)",IF(U19="НЕ выполняется","В4 не подтверждается: расстояние меньше предельного (п. Б.2)",IF(AND(I19&lt;&gt;"",I19&lt;=0),"проверьте высоту: H получилось не больше нуля","")))))</f>
        <v/>
      </c>
    </row>
    <row r="20" customFormat="false" ht="15" hidden="false" customHeight="false" outlineLevel="0" collapsed="false">
      <c r="A20" s="17" t="n">
        <v>17</v>
      </c>
      <c r="B20" s="13"/>
      <c r="C20" s="16"/>
      <c r="D20" s="13"/>
      <c r="E20" s="14"/>
      <c r="F20" s="15" t="str">
        <f aca="false">IF(E20="","",MAX(E20,'Нормы СП'!$B$8))</f>
        <v/>
      </c>
      <c r="G20" s="14"/>
      <c r="H20" s="15" t="str">
        <f aca="false">IF(B20="","",IFERROR(INDEX(Помещения!$H$4:$H$23,MATCH(B20,Помещения!$B$4:$B$23,0)),""))</f>
        <v/>
      </c>
      <c r="I20" s="15" t="str">
        <f aca="false">IF(OR(H20="",G20=""),"",H20-G20)</f>
        <v/>
      </c>
      <c r="J20" s="18" t="str">
        <f aca="false">IF(B20="","",SUMIFS(Материалы!$L$4:$L$203,Материалы!$B$4:$B$203,B20,Материалы!$C$4:$C$203,C20))</f>
        <v/>
      </c>
      <c r="K20" s="18" t="str">
        <f aca="false">IF(OR(J20="",F20=""),"",J20/F20)</f>
        <v/>
      </c>
      <c r="L20" s="17" t="str">
        <f aca="false">IF(K20="","",IF(ROUND(K20,0)&gt;'Нормы СП'!$B$5,"В1",IF(ROUND(K20,0)&gt;'Нормы СП'!$B$6,"В2",IF(ROUND(K20,0)&gt;'Нормы СП'!$B$7,"В3",IF(ROUND(K20,0)&gt;=1,"В4","не В")))))</f>
        <v/>
      </c>
      <c r="M20" s="18" t="str">
        <f aca="false">IF(L20="В3",'Нормы СП'!$B$6,IF(L20="В2",'Нормы СП'!$B$5,""))</f>
        <v/>
      </c>
      <c r="N20" s="18" t="str">
        <f aca="false">IF(OR(M20="",I20=""),"",'Нормы СП'!$B$9*M20*I20^2)</f>
        <v/>
      </c>
      <c r="O20" s="17" t="str">
        <f aca="false">IF(N20="","",IF(J20&gt;=N20,"да","нет"))</f>
        <v/>
      </c>
      <c r="P20" s="17" t="str">
        <f aca="false">IF(L20="","",IF(O20="да",IF(L20="В3","В2","В1"),L20))</f>
        <v/>
      </c>
      <c r="Q20" s="15" t="str">
        <f aca="false">IF(B20="","",IF(COUNTIFS(Материалы!$B$4:$B$203,B20,Материалы!$C$4:$C$203,C20)=0,"",IF(COUNTIFS(Материалы!$B$4:$B$203,B20,Материалы!$C$4:$C$203,C20,Материалы!$M$4:$M$203,"&gt;0")&lt;COUNTIFS(Материалы!$B$4:$B$203,B20,Материалы!$C$4:$C$203,C20),"неизв.",_xlfn.MINIFS(Материалы!$M$4:$M$203,Материалы!$B$4:$B$203,B20,Материалы!$C$4:$C$203,C20))))</f>
        <v/>
      </c>
      <c r="R20" s="15" t="str">
        <f aca="false">IF(Q20="","",IF(Q20="неизв.",'Нормы СП'!$B$19,LOOKUP(Q20,'Нормы СП'!$A$23:$A$30,'Нормы СП'!$B$23:$B$30)))</f>
        <v/>
      </c>
      <c r="S20" s="15" t="str">
        <f aca="false">IF(R20="","",IF(I20="",R20,IF(I20&lt;'Нормы СП'!$B$18,R20+('Нормы СП'!$B$18-I20),R20)))</f>
        <v/>
      </c>
      <c r="T20" s="14"/>
      <c r="U20" s="19" t="str">
        <f aca="false">IF(P20&lt;&gt;"В4","",IF(COUNTIFS($B$4:$B$63,B20)&lt;2,"участок один, проверка не требуется",IF(T20="","укажите фактическое расстояние",IF(T20&gt;S20,"выполняется","НЕ выполняется"))))</f>
        <v/>
      </c>
      <c r="V20" s="17" t="str">
        <f aca="false">IF(P20="","",IF(P20="В1",1,IF(P20="В2",2,IF(P20="В3",3,IF(P20="В4",4,9)))))</f>
        <v/>
      </c>
      <c r="W20" s="19" t="str">
        <f aca="false">IF(B20="","",IF(AND(COUNTIFS(Материалы!$B$4:$B$203,B20,Материалы!$C$4:$C$203,C20)&gt;0,J20=0),"материалы внесены, но Q = 0 — проверьте Qн на листе «Материалы»",IF(AND(P20="В4",E20&gt;'Нормы СП'!$B$8),"В4 не подтверждается: площадь участка более 10 м² (табл. Б.1)",IF(U20="НЕ выполняется","В4 не подтверждается: расстояние меньше предельного (п. Б.2)",IF(AND(I20&lt;&gt;"",I20&lt;=0),"проверьте высоту: H получилось не больше нуля","")))))</f>
        <v/>
      </c>
    </row>
    <row r="21" customFormat="false" ht="15" hidden="false" customHeight="false" outlineLevel="0" collapsed="false">
      <c r="A21" s="17" t="n">
        <v>18</v>
      </c>
      <c r="B21" s="13"/>
      <c r="C21" s="16"/>
      <c r="D21" s="13"/>
      <c r="E21" s="14"/>
      <c r="F21" s="15" t="str">
        <f aca="false">IF(E21="","",MAX(E21,'Нормы СП'!$B$8))</f>
        <v/>
      </c>
      <c r="G21" s="14"/>
      <c r="H21" s="15" t="str">
        <f aca="false">IF(B21="","",IFERROR(INDEX(Помещения!$H$4:$H$23,MATCH(B21,Помещения!$B$4:$B$23,0)),""))</f>
        <v/>
      </c>
      <c r="I21" s="15" t="str">
        <f aca="false">IF(OR(H21="",G21=""),"",H21-G21)</f>
        <v/>
      </c>
      <c r="J21" s="18" t="str">
        <f aca="false">IF(B21="","",SUMIFS(Материалы!$L$4:$L$203,Материалы!$B$4:$B$203,B21,Материалы!$C$4:$C$203,C21))</f>
        <v/>
      </c>
      <c r="K21" s="18" t="str">
        <f aca="false">IF(OR(J21="",F21=""),"",J21/F21)</f>
        <v/>
      </c>
      <c r="L21" s="17" t="str">
        <f aca="false">IF(K21="","",IF(ROUND(K21,0)&gt;'Нормы СП'!$B$5,"В1",IF(ROUND(K21,0)&gt;'Нормы СП'!$B$6,"В2",IF(ROUND(K21,0)&gt;'Нормы СП'!$B$7,"В3",IF(ROUND(K21,0)&gt;=1,"В4","не В")))))</f>
        <v/>
      </c>
      <c r="M21" s="18" t="str">
        <f aca="false">IF(L21="В3",'Нормы СП'!$B$6,IF(L21="В2",'Нормы СП'!$B$5,""))</f>
        <v/>
      </c>
      <c r="N21" s="18" t="str">
        <f aca="false">IF(OR(M21="",I21=""),"",'Нормы СП'!$B$9*M21*I21^2)</f>
        <v/>
      </c>
      <c r="O21" s="17" t="str">
        <f aca="false">IF(N21="","",IF(J21&gt;=N21,"да","нет"))</f>
        <v/>
      </c>
      <c r="P21" s="17" t="str">
        <f aca="false">IF(L21="","",IF(O21="да",IF(L21="В3","В2","В1"),L21))</f>
        <v/>
      </c>
      <c r="Q21" s="15" t="str">
        <f aca="false">IF(B21="","",IF(COUNTIFS(Материалы!$B$4:$B$203,B21,Материалы!$C$4:$C$203,C21)=0,"",IF(COUNTIFS(Материалы!$B$4:$B$203,B21,Материалы!$C$4:$C$203,C21,Материалы!$M$4:$M$203,"&gt;0")&lt;COUNTIFS(Материалы!$B$4:$B$203,B21,Материалы!$C$4:$C$203,C21),"неизв.",_xlfn.MINIFS(Материалы!$M$4:$M$203,Материалы!$B$4:$B$203,B21,Материалы!$C$4:$C$203,C21))))</f>
        <v/>
      </c>
      <c r="R21" s="15" t="str">
        <f aca="false">IF(Q21="","",IF(Q21="неизв.",'Нормы СП'!$B$19,LOOKUP(Q21,'Нормы СП'!$A$23:$A$30,'Нормы СП'!$B$23:$B$30)))</f>
        <v/>
      </c>
      <c r="S21" s="15" t="str">
        <f aca="false">IF(R21="","",IF(I21="",R21,IF(I21&lt;'Нормы СП'!$B$18,R21+('Нормы СП'!$B$18-I21),R21)))</f>
        <v/>
      </c>
      <c r="T21" s="14"/>
      <c r="U21" s="19" t="str">
        <f aca="false">IF(P21&lt;&gt;"В4","",IF(COUNTIFS($B$4:$B$63,B21)&lt;2,"участок один, проверка не требуется",IF(T21="","укажите фактическое расстояние",IF(T21&gt;S21,"выполняется","НЕ выполняется"))))</f>
        <v/>
      </c>
      <c r="V21" s="17" t="str">
        <f aca="false">IF(P21="","",IF(P21="В1",1,IF(P21="В2",2,IF(P21="В3",3,IF(P21="В4",4,9)))))</f>
        <v/>
      </c>
      <c r="W21" s="19" t="str">
        <f aca="false">IF(B21="","",IF(AND(COUNTIFS(Материалы!$B$4:$B$203,B21,Материалы!$C$4:$C$203,C21)&gt;0,J21=0),"материалы внесены, но Q = 0 — проверьте Qн на листе «Материалы»",IF(AND(P21="В4",E21&gt;'Нормы СП'!$B$8),"В4 не подтверждается: площадь участка более 10 м² (табл. Б.1)",IF(U21="НЕ выполняется","В4 не подтверждается: расстояние меньше предельного (п. Б.2)",IF(AND(I21&lt;&gt;"",I21&lt;=0),"проверьте высоту: H получилось не больше нуля","")))))</f>
        <v/>
      </c>
    </row>
    <row r="22" customFormat="false" ht="15" hidden="false" customHeight="false" outlineLevel="0" collapsed="false">
      <c r="A22" s="17" t="n">
        <v>19</v>
      </c>
      <c r="B22" s="13"/>
      <c r="C22" s="16"/>
      <c r="D22" s="13"/>
      <c r="E22" s="14"/>
      <c r="F22" s="15" t="str">
        <f aca="false">IF(E22="","",MAX(E22,'Нормы СП'!$B$8))</f>
        <v/>
      </c>
      <c r="G22" s="14"/>
      <c r="H22" s="15" t="str">
        <f aca="false">IF(B22="","",IFERROR(INDEX(Помещения!$H$4:$H$23,MATCH(B22,Помещения!$B$4:$B$23,0)),""))</f>
        <v/>
      </c>
      <c r="I22" s="15" t="str">
        <f aca="false">IF(OR(H22="",G22=""),"",H22-G22)</f>
        <v/>
      </c>
      <c r="J22" s="18" t="str">
        <f aca="false">IF(B22="","",SUMIFS(Материалы!$L$4:$L$203,Материалы!$B$4:$B$203,B22,Материалы!$C$4:$C$203,C22))</f>
        <v/>
      </c>
      <c r="K22" s="18" t="str">
        <f aca="false">IF(OR(J22="",F22=""),"",J22/F22)</f>
        <v/>
      </c>
      <c r="L22" s="17" t="str">
        <f aca="false">IF(K22="","",IF(ROUND(K22,0)&gt;'Нормы СП'!$B$5,"В1",IF(ROUND(K22,0)&gt;'Нормы СП'!$B$6,"В2",IF(ROUND(K22,0)&gt;'Нормы СП'!$B$7,"В3",IF(ROUND(K22,0)&gt;=1,"В4","не В")))))</f>
        <v/>
      </c>
      <c r="M22" s="18" t="str">
        <f aca="false">IF(L22="В3",'Нормы СП'!$B$6,IF(L22="В2",'Нормы СП'!$B$5,""))</f>
        <v/>
      </c>
      <c r="N22" s="18" t="str">
        <f aca="false">IF(OR(M22="",I22=""),"",'Нормы СП'!$B$9*M22*I22^2)</f>
        <v/>
      </c>
      <c r="O22" s="17" t="str">
        <f aca="false">IF(N22="","",IF(J22&gt;=N22,"да","нет"))</f>
        <v/>
      </c>
      <c r="P22" s="17" t="str">
        <f aca="false">IF(L22="","",IF(O22="да",IF(L22="В3","В2","В1"),L22))</f>
        <v/>
      </c>
      <c r="Q22" s="15" t="str">
        <f aca="false">IF(B22="","",IF(COUNTIFS(Материалы!$B$4:$B$203,B22,Материалы!$C$4:$C$203,C22)=0,"",IF(COUNTIFS(Материалы!$B$4:$B$203,B22,Материалы!$C$4:$C$203,C22,Материалы!$M$4:$M$203,"&gt;0")&lt;COUNTIFS(Материалы!$B$4:$B$203,B22,Материалы!$C$4:$C$203,C22),"неизв.",_xlfn.MINIFS(Материалы!$M$4:$M$203,Материалы!$B$4:$B$203,B22,Материалы!$C$4:$C$203,C22))))</f>
        <v/>
      </c>
      <c r="R22" s="15" t="str">
        <f aca="false">IF(Q22="","",IF(Q22="неизв.",'Нормы СП'!$B$19,LOOKUP(Q22,'Нормы СП'!$A$23:$A$30,'Нормы СП'!$B$23:$B$30)))</f>
        <v/>
      </c>
      <c r="S22" s="15" t="str">
        <f aca="false">IF(R22="","",IF(I22="",R22,IF(I22&lt;'Нормы СП'!$B$18,R22+('Нормы СП'!$B$18-I22),R22)))</f>
        <v/>
      </c>
      <c r="T22" s="14"/>
      <c r="U22" s="19" t="str">
        <f aca="false">IF(P22&lt;&gt;"В4","",IF(COUNTIFS($B$4:$B$63,B22)&lt;2,"участок один, проверка не требуется",IF(T22="","укажите фактическое расстояние",IF(T22&gt;S22,"выполняется","НЕ выполняется"))))</f>
        <v/>
      </c>
      <c r="V22" s="17" t="str">
        <f aca="false">IF(P22="","",IF(P22="В1",1,IF(P22="В2",2,IF(P22="В3",3,IF(P22="В4",4,9)))))</f>
        <v/>
      </c>
      <c r="W22" s="19" t="str">
        <f aca="false">IF(B22="","",IF(AND(COUNTIFS(Материалы!$B$4:$B$203,B22,Материалы!$C$4:$C$203,C22)&gt;0,J22=0),"материалы внесены, но Q = 0 — проверьте Qн на листе «Материалы»",IF(AND(P22="В4",E22&gt;'Нормы СП'!$B$8),"В4 не подтверждается: площадь участка более 10 м² (табл. Б.1)",IF(U22="НЕ выполняется","В4 не подтверждается: расстояние меньше предельного (п. Б.2)",IF(AND(I22&lt;&gt;"",I22&lt;=0),"проверьте высоту: H получилось не больше нуля","")))))</f>
        <v/>
      </c>
    </row>
    <row r="23" customFormat="false" ht="15" hidden="false" customHeight="false" outlineLevel="0" collapsed="false">
      <c r="A23" s="17" t="n">
        <v>20</v>
      </c>
      <c r="B23" s="13"/>
      <c r="C23" s="16"/>
      <c r="D23" s="13"/>
      <c r="E23" s="14"/>
      <c r="F23" s="15" t="str">
        <f aca="false">IF(E23="","",MAX(E23,'Нормы СП'!$B$8))</f>
        <v/>
      </c>
      <c r="G23" s="14"/>
      <c r="H23" s="15" t="str">
        <f aca="false">IF(B23="","",IFERROR(INDEX(Помещения!$H$4:$H$23,MATCH(B23,Помещения!$B$4:$B$23,0)),""))</f>
        <v/>
      </c>
      <c r="I23" s="15" t="str">
        <f aca="false">IF(OR(H23="",G23=""),"",H23-G23)</f>
        <v/>
      </c>
      <c r="J23" s="18" t="str">
        <f aca="false">IF(B23="","",SUMIFS(Материалы!$L$4:$L$203,Материалы!$B$4:$B$203,B23,Материалы!$C$4:$C$203,C23))</f>
        <v/>
      </c>
      <c r="K23" s="18" t="str">
        <f aca="false">IF(OR(J23="",F23=""),"",J23/F23)</f>
        <v/>
      </c>
      <c r="L23" s="17" t="str">
        <f aca="false">IF(K23="","",IF(ROUND(K23,0)&gt;'Нормы СП'!$B$5,"В1",IF(ROUND(K23,0)&gt;'Нормы СП'!$B$6,"В2",IF(ROUND(K23,0)&gt;'Нормы СП'!$B$7,"В3",IF(ROUND(K23,0)&gt;=1,"В4","не В")))))</f>
        <v/>
      </c>
      <c r="M23" s="18" t="str">
        <f aca="false">IF(L23="В3",'Нормы СП'!$B$6,IF(L23="В2",'Нормы СП'!$B$5,""))</f>
        <v/>
      </c>
      <c r="N23" s="18" t="str">
        <f aca="false">IF(OR(M23="",I23=""),"",'Нормы СП'!$B$9*M23*I23^2)</f>
        <v/>
      </c>
      <c r="O23" s="17" t="str">
        <f aca="false">IF(N23="","",IF(J23&gt;=N23,"да","нет"))</f>
        <v/>
      </c>
      <c r="P23" s="17" t="str">
        <f aca="false">IF(L23="","",IF(O23="да",IF(L23="В3","В2","В1"),L23))</f>
        <v/>
      </c>
      <c r="Q23" s="15" t="str">
        <f aca="false">IF(B23="","",IF(COUNTIFS(Материалы!$B$4:$B$203,B23,Материалы!$C$4:$C$203,C23)=0,"",IF(COUNTIFS(Материалы!$B$4:$B$203,B23,Материалы!$C$4:$C$203,C23,Материалы!$M$4:$M$203,"&gt;0")&lt;COUNTIFS(Материалы!$B$4:$B$203,B23,Материалы!$C$4:$C$203,C23),"неизв.",_xlfn.MINIFS(Материалы!$M$4:$M$203,Материалы!$B$4:$B$203,B23,Материалы!$C$4:$C$203,C23))))</f>
        <v/>
      </c>
      <c r="R23" s="15" t="str">
        <f aca="false">IF(Q23="","",IF(Q23="неизв.",'Нормы СП'!$B$19,LOOKUP(Q23,'Нормы СП'!$A$23:$A$30,'Нормы СП'!$B$23:$B$30)))</f>
        <v/>
      </c>
      <c r="S23" s="15" t="str">
        <f aca="false">IF(R23="","",IF(I23="",R23,IF(I23&lt;'Нормы СП'!$B$18,R23+('Нормы СП'!$B$18-I23),R23)))</f>
        <v/>
      </c>
      <c r="T23" s="14"/>
      <c r="U23" s="19" t="str">
        <f aca="false">IF(P23&lt;&gt;"В4","",IF(COUNTIFS($B$4:$B$63,B23)&lt;2,"участок один, проверка не требуется",IF(T23="","укажите фактическое расстояние",IF(T23&gt;S23,"выполняется","НЕ выполняется"))))</f>
        <v/>
      </c>
      <c r="V23" s="17" t="str">
        <f aca="false">IF(P23="","",IF(P23="В1",1,IF(P23="В2",2,IF(P23="В3",3,IF(P23="В4",4,9)))))</f>
        <v/>
      </c>
      <c r="W23" s="19" t="str">
        <f aca="false">IF(B23="","",IF(AND(COUNTIFS(Материалы!$B$4:$B$203,B23,Материалы!$C$4:$C$203,C23)&gt;0,J23=0),"материалы внесены, но Q = 0 — проверьте Qн на листе «Материалы»",IF(AND(P23="В4",E23&gt;'Нормы СП'!$B$8),"В4 не подтверждается: площадь участка более 10 м² (табл. Б.1)",IF(U23="НЕ выполняется","В4 не подтверждается: расстояние меньше предельного (п. Б.2)",IF(AND(I23&lt;&gt;"",I23&lt;=0),"проверьте высоту: H получилось не больше нуля","")))))</f>
        <v/>
      </c>
    </row>
    <row r="24" customFormat="false" ht="15" hidden="false" customHeight="false" outlineLevel="0" collapsed="false">
      <c r="A24" s="17" t="n">
        <v>21</v>
      </c>
      <c r="B24" s="13"/>
      <c r="C24" s="16"/>
      <c r="D24" s="13"/>
      <c r="E24" s="14"/>
      <c r="F24" s="15" t="str">
        <f aca="false">IF(E24="","",MAX(E24,'Нормы СП'!$B$8))</f>
        <v/>
      </c>
      <c r="G24" s="14"/>
      <c r="H24" s="15" t="str">
        <f aca="false">IF(B24="","",IFERROR(INDEX(Помещения!$H$4:$H$23,MATCH(B24,Помещения!$B$4:$B$23,0)),""))</f>
        <v/>
      </c>
      <c r="I24" s="15" t="str">
        <f aca="false">IF(OR(H24="",G24=""),"",H24-G24)</f>
        <v/>
      </c>
      <c r="J24" s="18" t="str">
        <f aca="false">IF(B24="","",SUMIFS(Материалы!$L$4:$L$203,Материалы!$B$4:$B$203,B24,Материалы!$C$4:$C$203,C24))</f>
        <v/>
      </c>
      <c r="K24" s="18" t="str">
        <f aca="false">IF(OR(J24="",F24=""),"",J24/F24)</f>
        <v/>
      </c>
      <c r="L24" s="17" t="str">
        <f aca="false">IF(K24="","",IF(ROUND(K24,0)&gt;'Нормы СП'!$B$5,"В1",IF(ROUND(K24,0)&gt;'Нормы СП'!$B$6,"В2",IF(ROUND(K24,0)&gt;'Нормы СП'!$B$7,"В3",IF(ROUND(K24,0)&gt;=1,"В4","не В")))))</f>
        <v/>
      </c>
      <c r="M24" s="18" t="str">
        <f aca="false">IF(L24="В3",'Нормы СП'!$B$6,IF(L24="В2",'Нормы СП'!$B$5,""))</f>
        <v/>
      </c>
      <c r="N24" s="18" t="str">
        <f aca="false">IF(OR(M24="",I24=""),"",'Нормы СП'!$B$9*M24*I24^2)</f>
        <v/>
      </c>
      <c r="O24" s="17" t="str">
        <f aca="false">IF(N24="","",IF(J24&gt;=N24,"да","нет"))</f>
        <v/>
      </c>
      <c r="P24" s="17" t="str">
        <f aca="false">IF(L24="","",IF(O24="да",IF(L24="В3","В2","В1"),L24))</f>
        <v/>
      </c>
      <c r="Q24" s="15" t="str">
        <f aca="false">IF(B24="","",IF(COUNTIFS(Материалы!$B$4:$B$203,B24,Материалы!$C$4:$C$203,C24)=0,"",IF(COUNTIFS(Материалы!$B$4:$B$203,B24,Материалы!$C$4:$C$203,C24,Материалы!$M$4:$M$203,"&gt;0")&lt;COUNTIFS(Материалы!$B$4:$B$203,B24,Материалы!$C$4:$C$203,C24),"неизв.",_xlfn.MINIFS(Материалы!$M$4:$M$203,Материалы!$B$4:$B$203,B24,Материалы!$C$4:$C$203,C24))))</f>
        <v/>
      </c>
      <c r="R24" s="15" t="str">
        <f aca="false">IF(Q24="","",IF(Q24="неизв.",'Нормы СП'!$B$19,LOOKUP(Q24,'Нормы СП'!$A$23:$A$30,'Нормы СП'!$B$23:$B$30)))</f>
        <v/>
      </c>
      <c r="S24" s="15" t="str">
        <f aca="false">IF(R24="","",IF(I24="",R24,IF(I24&lt;'Нормы СП'!$B$18,R24+('Нормы СП'!$B$18-I24),R24)))</f>
        <v/>
      </c>
      <c r="T24" s="14"/>
      <c r="U24" s="19" t="str">
        <f aca="false">IF(P24&lt;&gt;"В4","",IF(COUNTIFS($B$4:$B$63,B24)&lt;2,"участок один, проверка не требуется",IF(T24="","укажите фактическое расстояние",IF(T24&gt;S24,"выполняется","НЕ выполняется"))))</f>
        <v/>
      </c>
      <c r="V24" s="17" t="str">
        <f aca="false">IF(P24="","",IF(P24="В1",1,IF(P24="В2",2,IF(P24="В3",3,IF(P24="В4",4,9)))))</f>
        <v/>
      </c>
      <c r="W24" s="19" t="str">
        <f aca="false">IF(B24="","",IF(AND(COUNTIFS(Материалы!$B$4:$B$203,B24,Материалы!$C$4:$C$203,C24)&gt;0,J24=0),"материалы внесены, но Q = 0 — проверьте Qн на листе «Материалы»",IF(AND(P24="В4",E24&gt;'Нормы СП'!$B$8),"В4 не подтверждается: площадь участка более 10 м² (табл. Б.1)",IF(U24="НЕ выполняется","В4 не подтверждается: расстояние меньше предельного (п. Б.2)",IF(AND(I24&lt;&gt;"",I24&lt;=0),"проверьте высоту: H получилось не больше нуля","")))))</f>
        <v/>
      </c>
    </row>
    <row r="25" customFormat="false" ht="15" hidden="false" customHeight="false" outlineLevel="0" collapsed="false">
      <c r="A25" s="17" t="n">
        <v>22</v>
      </c>
      <c r="B25" s="13"/>
      <c r="C25" s="16"/>
      <c r="D25" s="13"/>
      <c r="E25" s="14"/>
      <c r="F25" s="15" t="str">
        <f aca="false">IF(E25="","",MAX(E25,'Нормы СП'!$B$8))</f>
        <v/>
      </c>
      <c r="G25" s="14"/>
      <c r="H25" s="15" t="str">
        <f aca="false">IF(B25="","",IFERROR(INDEX(Помещения!$H$4:$H$23,MATCH(B25,Помещения!$B$4:$B$23,0)),""))</f>
        <v/>
      </c>
      <c r="I25" s="15" t="str">
        <f aca="false">IF(OR(H25="",G25=""),"",H25-G25)</f>
        <v/>
      </c>
      <c r="J25" s="18" t="str">
        <f aca="false">IF(B25="","",SUMIFS(Материалы!$L$4:$L$203,Материалы!$B$4:$B$203,B25,Материалы!$C$4:$C$203,C25))</f>
        <v/>
      </c>
      <c r="K25" s="18" t="str">
        <f aca="false">IF(OR(J25="",F25=""),"",J25/F25)</f>
        <v/>
      </c>
      <c r="L25" s="17" t="str">
        <f aca="false">IF(K25="","",IF(ROUND(K25,0)&gt;'Нормы СП'!$B$5,"В1",IF(ROUND(K25,0)&gt;'Нормы СП'!$B$6,"В2",IF(ROUND(K25,0)&gt;'Нормы СП'!$B$7,"В3",IF(ROUND(K25,0)&gt;=1,"В4","не В")))))</f>
        <v/>
      </c>
      <c r="M25" s="18" t="str">
        <f aca="false">IF(L25="В3",'Нормы СП'!$B$6,IF(L25="В2",'Нормы СП'!$B$5,""))</f>
        <v/>
      </c>
      <c r="N25" s="18" t="str">
        <f aca="false">IF(OR(M25="",I25=""),"",'Нормы СП'!$B$9*M25*I25^2)</f>
        <v/>
      </c>
      <c r="O25" s="17" t="str">
        <f aca="false">IF(N25="","",IF(J25&gt;=N25,"да","нет"))</f>
        <v/>
      </c>
      <c r="P25" s="17" t="str">
        <f aca="false">IF(L25="","",IF(O25="да",IF(L25="В3","В2","В1"),L25))</f>
        <v/>
      </c>
      <c r="Q25" s="15" t="str">
        <f aca="false">IF(B25="","",IF(COUNTIFS(Материалы!$B$4:$B$203,B25,Материалы!$C$4:$C$203,C25)=0,"",IF(COUNTIFS(Материалы!$B$4:$B$203,B25,Материалы!$C$4:$C$203,C25,Материалы!$M$4:$M$203,"&gt;0")&lt;COUNTIFS(Материалы!$B$4:$B$203,B25,Материалы!$C$4:$C$203,C25),"неизв.",_xlfn.MINIFS(Материалы!$M$4:$M$203,Материалы!$B$4:$B$203,B25,Материалы!$C$4:$C$203,C25))))</f>
        <v/>
      </c>
      <c r="R25" s="15" t="str">
        <f aca="false">IF(Q25="","",IF(Q25="неизв.",'Нормы СП'!$B$19,LOOKUP(Q25,'Нормы СП'!$A$23:$A$30,'Нормы СП'!$B$23:$B$30)))</f>
        <v/>
      </c>
      <c r="S25" s="15" t="str">
        <f aca="false">IF(R25="","",IF(I25="",R25,IF(I25&lt;'Нормы СП'!$B$18,R25+('Нормы СП'!$B$18-I25),R25)))</f>
        <v/>
      </c>
      <c r="T25" s="14"/>
      <c r="U25" s="19" t="str">
        <f aca="false">IF(P25&lt;&gt;"В4","",IF(COUNTIFS($B$4:$B$63,B25)&lt;2,"участок один, проверка не требуется",IF(T25="","укажите фактическое расстояние",IF(T25&gt;S25,"выполняется","НЕ выполняется"))))</f>
        <v/>
      </c>
      <c r="V25" s="17" t="str">
        <f aca="false">IF(P25="","",IF(P25="В1",1,IF(P25="В2",2,IF(P25="В3",3,IF(P25="В4",4,9)))))</f>
        <v/>
      </c>
      <c r="W25" s="19" t="str">
        <f aca="false">IF(B25="","",IF(AND(COUNTIFS(Материалы!$B$4:$B$203,B25,Материалы!$C$4:$C$203,C25)&gt;0,J25=0),"материалы внесены, но Q = 0 — проверьте Qн на листе «Материалы»",IF(AND(P25="В4",E25&gt;'Нормы СП'!$B$8),"В4 не подтверждается: площадь участка более 10 м² (табл. Б.1)",IF(U25="НЕ выполняется","В4 не подтверждается: расстояние меньше предельного (п. Б.2)",IF(AND(I25&lt;&gt;"",I25&lt;=0),"проверьте высоту: H получилось не больше нуля","")))))</f>
        <v/>
      </c>
    </row>
    <row r="26" customFormat="false" ht="15" hidden="false" customHeight="false" outlineLevel="0" collapsed="false">
      <c r="A26" s="17" t="n">
        <v>23</v>
      </c>
      <c r="B26" s="13"/>
      <c r="C26" s="16"/>
      <c r="D26" s="13"/>
      <c r="E26" s="14"/>
      <c r="F26" s="15" t="str">
        <f aca="false">IF(E26="","",MAX(E26,'Нормы СП'!$B$8))</f>
        <v/>
      </c>
      <c r="G26" s="14"/>
      <c r="H26" s="15" t="str">
        <f aca="false">IF(B26="","",IFERROR(INDEX(Помещения!$H$4:$H$23,MATCH(B26,Помещения!$B$4:$B$23,0)),""))</f>
        <v/>
      </c>
      <c r="I26" s="15" t="str">
        <f aca="false">IF(OR(H26="",G26=""),"",H26-G26)</f>
        <v/>
      </c>
      <c r="J26" s="18" t="str">
        <f aca="false">IF(B26="","",SUMIFS(Материалы!$L$4:$L$203,Материалы!$B$4:$B$203,B26,Материалы!$C$4:$C$203,C26))</f>
        <v/>
      </c>
      <c r="K26" s="18" t="str">
        <f aca="false">IF(OR(J26="",F26=""),"",J26/F26)</f>
        <v/>
      </c>
      <c r="L26" s="17" t="str">
        <f aca="false">IF(K26="","",IF(ROUND(K26,0)&gt;'Нормы СП'!$B$5,"В1",IF(ROUND(K26,0)&gt;'Нормы СП'!$B$6,"В2",IF(ROUND(K26,0)&gt;'Нормы СП'!$B$7,"В3",IF(ROUND(K26,0)&gt;=1,"В4","не В")))))</f>
        <v/>
      </c>
      <c r="M26" s="18" t="str">
        <f aca="false">IF(L26="В3",'Нормы СП'!$B$6,IF(L26="В2",'Нормы СП'!$B$5,""))</f>
        <v/>
      </c>
      <c r="N26" s="18" t="str">
        <f aca="false">IF(OR(M26="",I26=""),"",'Нормы СП'!$B$9*M26*I26^2)</f>
        <v/>
      </c>
      <c r="O26" s="17" t="str">
        <f aca="false">IF(N26="","",IF(J26&gt;=N26,"да","нет"))</f>
        <v/>
      </c>
      <c r="P26" s="17" t="str">
        <f aca="false">IF(L26="","",IF(O26="да",IF(L26="В3","В2","В1"),L26))</f>
        <v/>
      </c>
      <c r="Q26" s="15" t="str">
        <f aca="false">IF(B26="","",IF(COUNTIFS(Материалы!$B$4:$B$203,B26,Материалы!$C$4:$C$203,C26)=0,"",IF(COUNTIFS(Материалы!$B$4:$B$203,B26,Материалы!$C$4:$C$203,C26,Материалы!$M$4:$M$203,"&gt;0")&lt;COUNTIFS(Материалы!$B$4:$B$203,B26,Материалы!$C$4:$C$203,C26),"неизв.",_xlfn.MINIFS(Материалы!$M$4:$M$203,Материалы!$B$4:$B$203,B26,Материалы!$C$4:$C$203,C26))))</f>
        <v/>
      </c>
      <c r="R26" s="15" t="str">
        <f aca="false">IF(Q26="","",IF(Q26="неизв.",'Нормы СП'!$B$19,LOOKUP(Q26,'Нормы СП'!$A$23:$A$30,'Нормы СП'!$B$23:$B$30)))</f>
        <v/>
      </c>
      <c r="S26" s="15" t="str">
        <f aca="false">IF(R26="","",IF(I26="",R26,IF(I26&lt;'Нормы СП'!$B$18,R26+('Нормы СП'!$B$18-I26),R26)))</f>
        <v/>
      </c>
      <c r="T26" s="14"/>
      <c r="U26" s="19" t="str">
        <f aca="false">IF(P26&lt;&gt;"В4","",IF(COUNTIFS($B$4:$B$63,B26)&lt;2,"участок один, проверка не требуется",IF(T26="","укажите фактическое расстояние",IF(T26&gt;S26,"выполняется","НЕ выполняется"))))</f>
        <v/>
      </c>
      <c r="V26" s="17" t="str">
        <f aca="false">IF(P26="","",IF(P26="В1",1,IF(P26="В2",2,IF(P26="В3",3,IF(P26="В4",4,9)))))</f>
        <v/>
      </c>
      <c r="W26" s="19" t="str">
        <f aca="false">IF(B26="","",IF(AND(COUNTIFS(Материалы!$B$4:$B$203,B26,Материалы!$C$4:$C$203,C26)&gt;0,J26=0),"материалы внесены, но Q = 0 — проверьте Qн на листе «Материалы»",IF(AND(P26="В4",E26&gt;'Нормы СП'!$B$8),"В4 не подтверждается: площадь участка более 10 м² (табл. Б.1)",IF(U26="НЕ выполняется","В4 не подтверждается: расстояние меньше предельного (п. Б.2)",IF(AND(I26&lt;&gt;"",I26&lt;=0),"проверьте высоту: H получилось не больше нуля","")))))</f>
        <v/>
      </c>
    </row>
    <row r="27" customFormat="false" ht="15" hidden="false" customHeight="false" outlineLevel="0" collapsed="false">
      <c r="A27" s="17" t="n">
        <v>24</v>
      </c>
      <c r="B27" s="13"/>
      <c r="C27" s="16"/>
      <c r="D27" s="13"/>
      <c r="E27" s="14"/>
      <c r="F27" s="15" t="str">
        <f aca="false">IF(E27="","",MAX(E27,'Нормы СП'!$B$8))</f>
        <v/>
      </c>
      <c r="G27" s="14"/>
      <c r="H27" s="15" t="str">
        <f aca="false">IF(B27="","",IFERROR(INDEX(Помещения!$H$4:$H$23,MATCH(B27,Помещения!$B$4:$B$23,0)),""))</f>
        <v/>
      </c>
      <c r="I27" s="15" t="str">
        <f aca="false">IF(OR(H27="",G27=""),"",H27-G27)</f>
        <v/>
      </c>
      <c r="J27" s="18" t="str">
        <f aca="false">IF(B27="","",SUMIFS(Материалы!$L$4:$L$203,Материалы!$B$4:$B$203,B27,Материалы!$C$4:$C$203,C27))</f>
        <v/>
      </c>
      <c r="K27" s="18" t="str">
        <f aca="false">IF(OR(J27="",F27=""),"",J27/F27)</f>
        <v/>
      </c>
      <c r="L27" s="17" t="str">
        <f aca="false">IF(K27="","",IF(ROUND(K27,0)&gt;'Нормы СП'!$B$5,"В1",IF(ROUND(K27,0)&gt;'Нормы СП'!$B$6,"В2",IF(ROUND(K27,0)&gt;'Нормы СП'!$B$7,"В3",IF(ROUND(K27,0)&gt;=1,"В4","не В")))))</f>
        <v/>
      </c>
      <c r="M27" s="18" t="str">
        <f aca="false">IF(L27="В3",'Нормы СП'!$B$6,IF(L27="В2",'Нормы СП'!$B$5,""))</f>
        <v/>
      </c>
      <c r="N27" s="18" t="str">
        <f aca="false">IF(OR(M27="",I27=""),"",'Нормы СП'!$B$9*M27*I27^2)</f>
        <v/>
      </c>
      <c r="O27" s="17" t="str">
        <f aca="false">IF(N27="","",IF(J27&gt;=N27,"да","нет"))</f>
        <v/>
      </c>
      <c r="P27" s="17" t="str">
        <f aca="false">IF(L27="","",IF(O27="да",IF(L27="В3","В2","В1"),L27))</f>
        <v/>
      </c>
      <c r="Q27" s="15" t="str">
        <f aca="false">IF(B27="","",IF(COUNTIFS(Материалы!$B$4:$B$203,B27,Материалы!$C$4:$C$203,C27)=0,"",IF(COUNTIFS(Материалы!$B$4:$B$203,B27,Материалы!$C$4:$C$203,C27,Материалы!$M$4:$M$203,"&gt;0")&lt;COUNTIFS(Материалы!$B$4:$B$203,B27,Материалы!$C$4:$C$203,C27),"неизв.",_xlfn.MINIFS(Материалы!$M$4:$M$203,Материалы!$B$4:$B$203,B27,Материалы!$C$4:$C$203,C27))))</f>
        <v/>
      </c>
      <c r="R27" s="15" t="str">
        <f aca="false">IF(Q27="","",IF(Q27="неизв.",'Нормы СП'!$B$19,LOOKUP(Q27,'Нормы СП'!$A$23:$A$30,'Нормы СП'!$B$23:$B$30)))</f>
        <v/>
      </c>
      <c r="S27" s="15" t="str">
        <f aca="false">IF(R27="","",IF(I27="",R27,IF(I27&lt;'Нормы СП'!$B$18,R27+('Нормы СП'!$B$18-I27),R27)))</f>
        <v/>
      </c>
      <c r="T27" s="14"/>
      <c r="U27" s="19" t="str">
        <f aca="false">IF(P27&lt;&gt;"В4","",IF(COUNTIFS($B$4:$B$63,B27)&lt;2,"участок один, проверка не требуется",IF(T27="","укажите фактическое расстояние",IF(T27&gt;S27,"выполняется","НЕ выполняется"))))</f>
        <v/>
      </c>
      <c r="V27" s="17" t="str">
        <f aca="false">IF(P27="","",IF(P27="В1",1,IF(P27="В2",2,IF(P27="В3",3,IF(P27="В4",4,9)))))</f>
        <v/>
      </c>
      <c r="W27" s="19" t="str">
        <f aca="false">IF(B27="","",IF(AND(COUNTIFS(Материалы!$B$4:$B$203,B27,Материалы!$C$4:$C$203,C27)&gt;0,J27=0),"материалы внесены, но Q = 0 — проверьте Qн на листе «Материалы»",IF(AND(P27="В4",E27&gt;'Нормы СП'!$B$8),"В4 не подтверждается: площадь участка более 10 м² (табл. Б.1)",IF(U27="НЕ выполняется","В4 не подтверждается: расстояние меньше предельного (п. Б.2)",IF(AND(I27&lt;&gt;"",I27&lt;=0),"проверьте высоту: H получилось не больше нуля","")))))</f>
        <v/>
      </c>
    </row>
    <row r="28" customFormat="false" ht="15" hidden="false" customHeight="false" outlineLevel="0" collapsed="false">
      <c r="A28" s="17" t="n">
        <v>25</v>
      </c>
      <c r="B28" s="13"/>
      <c r="C28" s="16"/>
      <c r="D28" s="13"/>
      <c r="E28" s="14"/>
      <c r="F28" s="15" t="str">
        <f aca="false">IF(E28="","",MAX(E28,'Нормы СП'!$B$8))</f>
        <v/>
      </c>
      <c r="G28" s="14"/>
      <c r="H28" s="15" t="str">
        <f aca="false">IF(B28="","",IFERROR(INDEX(Помещения!$H$4:$H$23,MATCH(B28,Помещения!$B$4:$B$23,0)),""))</f>
        <v/>
      </c>
      <c r="I28" s="15" t="str">
        <f aca="false">IF(OR(H28="",G28=""),"",H28-G28)</f>
        <v/>
      </c>
      <c r="J28" s="18" t="str">
        <f aca="false">IF(B28="","",SUMIFS(Материалы!$L$4:$L$203,Материалы!$B$4:$B$203,B28,Материалы!$C$4:$C$203,C28))</f>
        <v/>
      </c>
      <c r="K28" s="18" t="str">
        <f aca="false">IF(OR(J28="",F28=""),"",J28/F28)</f>
        <v/>
      </c>
      <c r="L28" s="17" t="str">
        <f aca="false">IF(K28="","",IF(ROUND(K28,0)&gt;'Нормы СП'!$B$5,"В1",IF(ROUND(K28,0)&gt;'Нормы СП'!$B$6,"В2",IF(ROUND(K28,0)&gt;'Нормы СП'!$B$7,"В3",IF(ROUND(K28,0)&gt;=1,"В4","не В")))))</f>
        <v/>
      </c>
      <c r="M28" s="18" t="str">
        <f aca="false">IF(L28="В3",'Нормы СП'!$B$6,IF(L28="В2",'Нормы СП'!$B$5,""))</f>
        <v/>
      </c>
      <c r="N28" s="18" t="str">
        <f aca="false">IF(OR(M28="",I28=""),"",'Нормы СП'!$B$9*M28*I28^2)</f>
        <v/>
      </c>
      <c r="O28" s="17" t="str">
        <f aca="false">IF(N28="","",IF(J28&gt;=N28,"да","нет"))</f>
        <v/>
      </c>
      <c r="P28" s="17" t="str">
        <f aca="false">IF(L28="","",IF(O28="да",IF(L28="В3","В2","В1"),L28))</f>
        <v/>
      </c>
      <c r="Q28" s="15" t="str">
        <f aca="false">IF(B28="","",IF(COUNTIFS(Материалы!$B$4:$B$203,B28,Материалы!$C$4:$C$203,C28)=0,"",IF(COUNTIFS(Материалы!$B$4:$B$203,B28,Материалы!$C$4:$C$203,C28,Материалы!$M$4:$M$203,"&gt;0")&lt;COUNTIFS(Материалы!$B$4:$B$203,B28,Материалы!$C$4:$C$203,C28),"неизв.",_xlfn.MINIFS(Материалы!$M$4:$M$203,Материалы!$B$4:$B$203,B28,Материалы!$C$4:$C$203,C28))))</f>
        <v/>
      </c>
      <c r="R28" s="15" t="str">
        <f aca="false">IF(Q28="","",IF(Q28="неизв.",'Нормы СП'!$B$19,LOOKUP(Q28,'Нормы СП'!$A$23:$A$30,'Нормы СП'!$B$23:$B$30)))</f>
        <v/>
      </c>
      <c r="S28" s="15" t="str">
        <f aca="false">IF(R28="","",IF(I28="",R28,IF(I28&lt;'Нормы СП'!$B$18,R28+('Нормы СП'!$B$18-I28),R28)))</f>
        <v/>
      </c>
      <c r="T28" s="14"/>
      <c r="U28" s="19" t="str">
        <f aca="false">IF(P28&lt;&gt;"В4","",IF(COUNTIFS($B$4:$B$63,B28)&lt;2,"участок один, проверка не требуется",IF(T28="","укажите фактическое расстояние",IF(T28&gt;S28,"выполняется","НЕ выполняется"))))</f>
        <v/>
      </c>
      <c r="V28" s="17" t="str">
        <f aca="false">IF(P28="","",IF(P28="В1",1,IF(P28="В2",2,IF(P28="В3",3,IF(P28="В4",4,9)))))</f>
        <v/>
      </c>
      <c r="W28" s="19" t="str">
        <f aca="false">IF(B28="","",IF(AND(COUNTIFS(Материалы!$B$4:$B$203,B28,Материалы!$C$4:$C$203,C28)&gt;0,J28=0),"материалы внесены, но Q = 0 — проверьте Qн на листе «Материалы»",IF(AND(P28="В4",E28&gt;'Нормы СП'!$B$8),"В4 не подтверждается: площадь участка более 10 м² (табл. Б.1)",IF(U28="НЕ выполняется","В4 не подтверждается: расстояние меньше предельного (п. Б.2)",IF(AND(I28&lt;&gt;"",I28&lt;=0),"проверьте высоту: H получилось не больше нуля","")))))</f>
        <v/>
      </c>
    </row>
    <row r="29" customFormat="false" ht="15" hidden="false" customHeight="false" outlineLevel="0" collapsed="false">
      <c r="A29" s="17" t="n">
        <v>26</v>
      </c>
      <c r="B29" s="13"/>
      <c r="C29" s="16"/>
      <c r="D29" s="13"/>
      <c r="E29" s="14"/>
      <c r="F29" s="15" t="str">
        <f aca="false">IF(E29="","",MAX(E29,'Нормы СП'!$B$8))</f>
        <v/>
      </c>
      <c r="G29" s="14"/>
      <c r="H29" s="15" t="str">
        <f aca="false">IF(B29="","",IFERROR(INDEX(Помещения!$H$4:$H$23,MATCH(B29,Помещения!$B$4:$B$23,0)),""))</f>
        <v/>
      </c>
      <c r="I29" s="15" t="str">
        <f aca="false">IF(OR(H29="",G29=""),"",H29-G29)</f>
        <v/>
      </c>
      <c r="J29" s="18" t="str">
        <f aca="false">IF(B29="","",SUMIFS(Материалы!$L$4:$L$203,Материалы!$B$4:$B$203,B29,Материалы!$C$4:$C$203,C29))</f>
        <v/>
      </c>
      <c r="K29" s="18" t="str">
        <f aca="false">IF(OR(J29="",F29=""),"",J29/F29)</f>
        <v/>
      </c>
      <c r="L29" s="17" t="str">
        <f aca="false">IF(K29="","",IF(ROUND(K29,0)&gt;'Нормы СП'!$B$5,"В1",IF(ROUND(K29,0)&gt;'Нормы СП'!$B$6,"В2",IF(ROUND(K29,0)&gt;'Нормы СП'!$B$7,"В3",IF(ROUND(K29,0)&gt;=1,"В4","не В")))))</f>
        <v/>
      </c>
      <c r="M29" s="18" t="str">
        <f aca="false">IF(L29="В3",'Нормы СП'!$B$6,IF(L29="В2",'Нормы СП'!$B$5,""))</f>
        <v/>
      </c>
      <c r="N29" s="18" t="str">
        <f aca="false">IF(OR(M29="",I29=""),"",'Нормы СП'!$B$9*M29*I29^2)</f>
        <v/>
      </c>
      <c r="O29" s="17" t="str">
        <f aca="false">IF(N29="","",IF(J29&gt;=N29,"да","нет"))</f>
        <v/>
      </c>
      <c r="P29" s="17" t="str">
        <f aca="false">IF(L29="","",IF(O29="да",IF(L29="В3","В2","В1"),L29))</f>
        <v/>
      </c>
      <c r="Q29" s="15" t="str">
        <f aca="false">IF(B29="","",IF(COUNTIFS(Материалы!$B$4:$B$203,B29,Материалы!$C$4:$C$203,C29)=0,"",IF(COUNTIFS(Материалы!$B$4:$B$203,B29,Материалы!$C$4:$C$203,C29,Материалы!$M$4:$M$203,"&gt;0")&lt;COUNTIFS(Материалы!$B$4:$B$203,B29,Материалы!$C$4:$C$203,C29),"неизв.",_xlfn.MINIFS(Материалы!$M$4:$M$203,Материалы!$B$4:$B$203,B29,Материалы!$C$4:$C$203,C29))))</f>
        <v/>
      </c>
      <c r="R29" s="15" t="str">
        <f aca="false">IF(Q29="","",IF(Q29="неизв.",'Нормы СП'!$B$19,LOOKUP(Q29,'Нормы СП'!$A$23:$A$30,'Нормы СП'!$B$23:$B$30)))</f>
        <v/>
      </c>
      <c r="S29" s="15" t="str">
        <f aca="false">IF(R29="","",IF(I29="",R29,IF(I29&lt;'Нормы СП'!$B$18,R29+('Нормы СП'!$B$18-I29),R29)))</f>
        <v/>
      </c>
      <c r="T29" s="14"/>
      <c r="U29" s="19" t="str">
        <f aca="false">IF(P29&lt;&gt;"В4","",IF(COUNTIFS($B$4:$B$63,B29)&lt;2,"участок один, проверка не требуется",IF(T29="","укажите фактическое расстояние",IF(T29&gt;S29,"выполняется","НЕ выполняется"))))</f>
        <v/>
      </c>
      <c r="V29" s="17" t="str">
        <f aca="false">IF(P29="","",IF(P29="В1",1,IF(P29="В2",2,IF(P29="В3",3,IF(P29="В4",4,9)))))</f>
        <v/>
      </c>
      <c r="W29" s="19" t="str">
        <f aca="false">IF(B29="","",IF(AND(COUNTIFS(Материалы!$B$4:$B$203,B29,Материалы!$C$4:$C$203,C29)&gt;0,J29=0),"материалы внесены, но Q = 0 — проверьте Qн на листе «Материалы»",IF(AND(P29="В4",E29&gt;'Нормы СП'!$B$8),"В4 не подтверждается: площадь участка более 10 м² (табл. Б.1)",IF(U29="НЕ выполняется","В4 не подтверждается: расстояние меньше предельного (п. Б.2)",IF(AND(I29&lt;&gt;"",I29&lt;=0),"проверьте высоту: H получилось не больше нуля","")))))</f>
        <v/>
      </c>
    </row>
    <row r="30" customFormat="false" ht="15" hidden="false" customHeight="false" outlineLevel="0" collapsed="false">
      <c r="A30" s="17" t="n">
        <v>27</v>
      </c>
      <c r="B30" s="13"/>
      <c r="C30" s="16"/>
      <c r="D30" s="13"/>
      <c r="E30" s="14"/>
      <c r="F30" s="15" t="str">
        <f aca="false">IF(E30="","",MAX(E30,'Нормы СП'!$B$8))</f>
        <v/>
      </c>
      <c r="G30" s="14"/>
      <c r="H30" s="15" t="str">
        <f aca="false">IF(B30="","",IFERROR(INDEX(Помещения!$H$4:$H$23,MATCH(B30,Помещения!$B$4:$B$23,0)),""))</f>
        <v/>
      </c>
      <c r="I30" s="15" t="str">
        <f aca="false">IF(OR(H30="",G30=""),"",H30-G30)</f>
        <v/>
      </c>
      <c r="J30" s="18" t="str">
        <f aca="false">IF(B30="","",SUMIFS(Материалы!$L$4:$L$203,Материалы!$B$4:$B$203,B30,Материалы!$C$4:$C$203,C30))</f>
        <v/>
      </c>
      <c r="K30" s="18" t="str">
        <f aca="false">IF(OR(J30="",F30=""),"",J30/F30)</f>
        <v/>
      </c>
      <c r="L30" s="17" t="str">
        <f aca="false">IF(K30="","",IF(ROUND(K30,0)&gt;'Нормы СП'!$B$5,"В1",IF(ROUND(K30,0)&gt;'Нормы СП'!$B$6,"В2",IF(ROUND(K30,0)&gt;'Нормы СП'!$B$7,"В3",IF(ROUND(K30,0)&gt;=1,"В4","не В")))))</f>
        <v/>
      </c>
      <c r="M30" s="18" t="str">
        <f aca="false">IF(L30="В3",'Нормы СП'!$B$6,IF(L30="В2",'Нормы СП'!$B$5,""))</f>
        <v/>
      </c>
      <c r="N30" s="18" t="str">
        <f aca="false">IF(OR(M30="",I30=""),"",'Нормы СП'!$B$9*M30*I30^2)</f>
        <v/>
      </c>
      <c r="O30" s="17" t="str">
        <f aca="false">IF(N30="","",IF(J30&gt;=N30,"да","нет"))</f>
        <v/>
      </c>
      <c r="P30" s="17" t="str">
        <f aca="false">IF(L30="","",IF(O30="да",IF(L30="В3","В2","В1"),L30))</f>
        <v/>
      </c>
      <c r="Q30" s="15" t="str">
        <f aca="false">IF(B30="","",IF(COUNTIFS(Материалы!$B$4:$B$203,B30,Материалы!$C$4:$C$203,C30)=0,"",IF(COUNTIFS(Материалы!$B$4:$B$203,B30,Материалы!$C$4:$C$203,C30,Материалы!$M$4:$M$203,"&gt;0")&lt;COUNTIFS(Материалы!$B$4:$B$203,B30,Материалы!$C$4:$C$203,C30),"неизв.",_xlfn.MINIFS(Материалы!$M$4:$M$203,Материалы!$B$4:$B$203,B30,Материалы!$C$4:$C$203,C30))))</f>
        <v/>
      </c>
      <c r="R30" s="15" t="str">
        <f aca="false">IF(Q30="","",IF(Q30="неизв.",'Нормы СП'!$B$19,LOOKUP(Q30,'Нормы СП'!$A$23:$A$30,'Нормы СП'!$B$23:$B$30)))</f>
        <v/>
      </c>
      <c r="S30" s="15" t="str">
        <f aca="false">IF(R30="","",IF(I30="",R30,IF(I30&lt;'Нормы СП'!$B$18,R30+('Нормы СП'!$B$18-I30),R30)))</f>
        <v/>
      </c>
      <c r="T30" s="14"/>
      <c r="U30" s="19" t="str">
        <f aca="false">IF(P30&lt;&gt;"В4","",IF(COUNTIFS($B$4:$B$63,B30)&lt;2,"участок один, проверка не требуется",IF(T30="","укажите фактическое расстояние",IF(T30&gt;S30,"выполняется","НЕ выполняется"))))</f>
        <v/>
      </c>
      <c r="V30" s="17" t="str">
        <f aca="false">IF(P30="","",IF(P30="В1",1,IF(P30="В2",2,IF(P30="В3",3,IF(P30="В4",4,9)))))</f>
        <v/>
      </c>
      <c r="W30" s="19" t="str">
        <f aca="false">IF(B30="","",IF(AND(COUNTIFS(Материалы!$B$4:$B$203,B30,Материалы!$C$4:$C$203,C30)&gt;0,J30=0),"материалы внесены, но Q = 0 — проверьте Qн на листе «Материалы»",IF(AND(P30="В4",E30&gt;'Нормы СП'!$B$8),"В4 не подтверждается: площадь участка более 10 м² (табл. Б.1)",IF(U30="НЕ выполняется","В4 не подтверждается: расстояние меньше предельного (п. Б.2)",IF(AND(I30&lt;&gt;"",I30&lt;=0),"проверьте высоту: H получилось не больше нуля","")))))</f>
        <v/>
      </c>
    </row>
    <row r="31" customFormat="false" ht="15" hidden="false" customHeight="false" outlineLevel="0" collapsed="false">
      <c r="A31" s="17" t="n">
        <v>28</v>
      </c>
      <c r="B31" s="13"/>
      <c r="C31" s="16"/>
      <c r="D31" s="13"/>
      <c r="E31" s="14"/>
      <c r="F31" s="15" t="str">
        <f aca="false">IF(E31="","",MAX(E31,'Нормы СП'!$B$8))</f>
        <v/>
      </c>
      <c r="G31" s="14"/>
      <c r="H31" s="15" t="str">
        <f aca="false">IF(B31="","",IFERROR(INDEX(Помещения!$H$4:$H$23,MATCH(B31,Помещения!$B$4:$B$23,0)),""))</f>
        <v/>
      </c>
      <c r="I31" s="15" t="str">
        <f aca="false">IF(OR(H31="",G31=""),"",H31-G31)</f>
        <v/>
      </c>
      <c r="J31" s="18" t="str">
        <f aca="false">IF(B31="","",SUMIFS(Материалы!$L$4:$L$203,Материалы!$B$4:$B$203,B31,Материалы!$C$4:$C$203,C31))</f>
        <v/>
      </c>
      <c r="K31" s="18" t="str">
        <f aca="false">IF(OR(J31="",F31=""),"",J31/F31)</f>
        <v/>
      </c>
      <c r="L31" s="17" t="str">
        <f aca="false">IF(K31="","",IF(ROUND(K31,0)&gt;'Нормы СП'!$B$5,"В1",IF(ROUND(K31,0)&gt;'Нормы СП'!$B$6,"В2",IF(ROUND(K31,0)&gt;'Нормы СП'!$B$7,"В3",IF(ROUND(K31,0)&gt;=1,"В4","не В")))))</f>
        <v/>
      </c>
      <c r="M31" s="18" t="str">
        <f aca="false">IF(L31="В3",'Нормы СП'!$B$6,IF(L31="В2",'Нормы СП'!$B$5,""))</f>
        <v/>
      </c>
      <c r="N31" s="18" t="str">
        <f aca="false">IF(OR(M31="",I31=""),"",'Нормы СП'!$B$9*M31*I31^2)</f>
        <v/>
      </c>
      <c r="O31" s="17" t="str">
        <f aca="false">IF(N31="","",IF(J31&gt;=N31,"да","нет"))</f>
        <v/>
      </c>
      <c r="P31" s="17" t="str">
        <f aca="false">IF(L31="","",IF(O31="да",IF(L31="В3","В2","В1"),L31))</f>
        <v/>
      </c>
      <c r="Q31" s="15" t="str">
        <f aca="false">IF(B31="","",IF(COUNTIFS(Материалы!$B$4:$B$203,B31,Материалы!$C$4:$C$203,C31)=0,"",IF(COUNTIFS(Материалы!$B$4:$B$203,B31,Материалы!$C$4:$C$203,C31,Материалы!$M$4:$M$203,"&gt;0")&lt;COUNTIFS(Материалы!$B$4:$B$203,B31,Материалы!$C$4:$C$203,C31),"неизв.",_xlfn.MINIFS(Материалы!$M$4:$M$203,Материалы!$B$4:$B$203,B31,Материалы!$C$4:$C$203,C31))))</f>
        <v/>
      </c>
      <c r="R31" s="15" t="str">
        <f aca="false">IF(Q31="","",IF(Q31="неизв.",'Нормы СП'!$B$19,LOOKUP(Q31,'Нормы СП'!$A$23:$A$30,'Нормы СП'!$B$23:$B$30)))</f>
        <v/>
      </c>
      <c r="S31" s="15" t="str">
        <f aca="false">IF(R31="","",IF(I31="",R31,IF(I31&lt;'Нормы СП'!$B$18,R31+('Нормы СП'!$B$18-I31),R31)))</f>
        <v/>
      </c>
      <c r="T31" s="14"/>
      <c r="U31" s="19" t="str">
        <f aca="false">IF(P31&lt;&gt;"В4","",IF(COUNTIFS($B$4:$B$63,B31)&lt;2,"участок один, проверка не требуется",IF(T31="","укажите фактическое расстояние",IF(T31&gt;S31,"выполняется","НЕ выполняется"))))</f>
        <v/>
      </c>
      <c r="V31" s="17" t="str">
        <f aca="false">IF(P31="","",IF(P31="В1",1,IF(P31="В2",2,IF(P31="В3",3,IF(P31="В4",4,9)))))</f>
        <v/>
      </c>
      <c r="W31" s="19" t="str">
        <f aca="false">IF(B31="","",IF(AND(COUNTIFS(Материалы!$B$4:$B$203,B31,Материалы!$C$4:$C$203,C31)&gt;0,J31=0),"материалы внесены, но Q = 0 — проверьте Qн на листе «Материалы»",IF(AND(P31="В4",E31&gt;'Нормы СП'!$B$8),"В4 не подтверждается: площадь участка более 10 м² (табл. Б.1)",IF(U31="НЕ выполняется","В4 не подтверждается: расстояние меньше предельного (п. Б.2)",IF(AND(I31&lt;&gt;"",I31&lt;=0),"проверьте высоту: H получилось не больше нуля","")))))</f>
        <v/>
      </c>
    </row>
    <row r="32" customFormat="false" ht="15" hidden="false" customHeight="false" outlineLevel="0" collapsed="false">
      <c r="A32" s="17" t="n">
        <v>29</v>
      </c>
      <c r="B32" s="13"/>
      <c r="C32" s="16"/>
      <c r="D32" s="13"/>
      <c r="E32" s="14"/>
      <c r="F32" s="15" t="str">
        <f aca="false">IF(E32="","",MAX(E32,'Нормы СП'!$B$8))</f>
        <v/>
      </c>
      <c r="G32" s="14"/>
      <c r="H32" s="15" t="str">
        <f aca="false">IF(B32="","",IFERROR(INDEX(Помещения!$H$4:$H$23,MATCH(B32,Помещения!$B$4:$B$23,0)),""))</f>
        <v/>
      </c>
      <c r="I32" s="15" t="str">
        <f aca="false">IF(OR(H32="",G32=""),"",H32-G32)</f>
        <v/>
      </c>
      <c r="J32" s="18" t="str">
        <f aca="false">IF(B32="","",SUMIFS(Материалы!$L$4:$L$203,Материалы!$B$4:$B$203,B32,Материалы!$C$4:$C$203,C32))</f>
        <v/>
      </c>
      <c r="K32" s="18" t="str">
        <f aca="false">IF(OR(J32="",F32=""),"",J32/F32)</f>
        <v/>
      </c>
      <c r="L32" s="17" t="str">
        <f aca="false">IF(K32="","",IF(ROUND(K32,0)&gt;'Нормы СП'!$B$5,"В1",IF(ROUND(K32,0)&gt;'Нормы СП'!$B$6,"В2",IF(ROUND(K32,0)&gt;'Нормы СП'!$B$7,"В3",IF(ROUND(K32,0)&gt;=1,"В4","не В")))))</f>
        <v/>
      </c>
      <c r="M32" s="18" t="str">
        <f aca="false">IF(L32="В3",'Нормы СП'!$B$6,IF(L32="В2",'Нормы СП'!$B$5,""))</f>
        <v/>
      </c>
      <c r="N32" s="18" t="str">
        <f aca="false">IF(OR(M32="",I32=""),"",'Нормы СП'!$B$9*M32*I32^2)</f>
        <v/>
      </c>
      <c r="O32" s="17" t="str">
        <f aca="false">IF(N32="","",IF(J32&gt;=N32,"да","нет"))</f>
        <v/>
      </c>
      <c r="P32" s="17" t="str">
        <f aca="false">IF(L32="","",IF(O32="да",IF(L32="В3","В2","В1"),L32))</f>
        <v/>
      </c>
      <c r="Q32" s="15" t="str">
        <f aca="false">IF(B32="","",IF(COUNTIFS(Материалы!$B$4:$B$203,B32,Материалы!$C$4:$C$203,C32)=0,"",IF(COUNTIFS(Материалы!$B$4:$B$203,B32,Материалы!$C$4:$C$203,C32,Материалы!$M$4:$M$203,"&gt;0")&lt;COUNTIFS(Материалы!$B$4:$B$203,B32,Материалы!$C$4:$C$203,C32),"неизв.",_xlfn.MINIFS(Материалы!$M$4:$M$203,Материалы!$B$4:$B$203,B32,Материалы!$C$4:$C$203,C32))))</f>
        <v/>
      </c>
      <c r="R32" s="15" t="str">
        <f aca="false">IF(Q32="","",IF(Q32="неизв.",'Нормы СП'!$B$19,LOOKUP(Q32,'Нормы СП'!$A$23:$A$30,'Нормы СП'!$B$23:$B$30)))</f>
        <v/>
      </c>
      <c r="S32" s="15" t="str">
        <f aca="false">IF(R32="","",IF(I32="",R32,IF(I32&lt;'Нормы СП'!$B$18,R32+('Нормы СП'!$B$18-I32),R32)))</f>
        <v/>
      </c>
      <c r="T32" s="14"/>
      <c r="U32" s="19" t="str">
        <f aca="false">IF(P32&lt;&gt;"В4","",IF(COUNTIFS($B$4:$B$63,B32)&lt;2,"участок один, проверка не требуется",IF(T32="","укажите фактическое расстояние",IF(T32&gt;S32,"выполняется","НЕ выполняется"))))</f>
        <v/>
      </c>
      <c r="V32" s="17" t="str">
        <f aca="false">IF(P32="","",IF(P32="В1",1,IF(P32="В2",2,IF(P32="В3",3,IF(P32="В4",4,9)))))</f>
        <v/>
      </c>
      <c r="W32" s="19" t="str">
        <f aca="false">IF(B32="","",IF(AND(COUNTIFS(Материалы!$B$4:$B$203,B32,Материалы!$C$4:$C$203,C32)&gt;0,J32=0),"материалы внесены, но Q = 0 — проверьте Qн на листе «Материалы»",IF(AND(P32="В4",E32&gt;'Нормы СП'!$B$8),"В4 не подтверждается: площадь участка более 10 м² (табл. Б.1)",IF(U32="НЕ выполняется","В4 не подтверждается: расстояние меньше предельного (п. Б.2)",IF(AND(I32&lt;&gt;"",I32&lt;=0),"проверьте высоту: H получилось не больше нуля","")))))</f>
        <v/>
      </c>
    </row>
    <row r="33" customFormat="false" ht="15" hidden="false" customHeight="false" outlineLevel="0" collapsed="false">
      <c r="A33" s="17" t="n">
        <v>30</v>
      </c>
      <c r="B33" s="13"/>
      <c r="C33" s="16"/>
      <c r="D33" s="13"/>
      <c r="E33" s="14"/>
      <c r="F33" s="15" t="str">
        <f aca="false">IF(E33="","",MAX(E33,'Нормы СП'!$B$8))</f>
        <v/>
      </c>
      <c r="G33" s="14"/>
      <c r="H33" s="15" t="str">
        <f aca="false">IF(B33="","",IFERROR(INDEX(Помещения!$H$4:$H$23,MATCH(B33,Помещения!$B$4:$B$23,0)),""))</f>
        <v/>
      </c>
      <c r="I33" s="15" t="str">
        <f aca="false">IF(OR(H33="",G33=""),"",H33-G33)</f>
        <v/>
      </c>
      <c r="J33" s="18" t="str">
        <f aca="false">IF(B33="","",SUMIFS(Материалы!$L$4:$L$203,Материалы!$B$4:$B$203,B33,Материалы!$C$4:$C$203,C33))</f>
        <v/>
      </c>
      <c r="K33" s="18" t="str">
        <f aca="false">IF(OR(J33="",F33=""),"",J33/F33)</f>
        <v/>
      </c>
      <c r="L33" s="17" t="str">
        <f aca="false">IF(K33="","",IF(ROUND(K33,0)&gt;'Нормы СП'!$B$5,"В1",IF(ROUND(K33,0)&gt;'Нормы СП'!$B$6,"В2",IF(ROUND(K33,0)&gt;'Нормы СП'!$B$7,"В3",IF(ROUND(K33,0)&gt;=1,"В4","не В")))))</f>
        <v/>
      </c>
      <c r="M33" s="18" t="str">
        <f aca="false">IF(L33="В3",'Нормы СП'!$B$6,IF(L33="В2",'Нормы СП'!$B$5,""))</f>
        <v/>
      </c>
      <c r="N33" s="18" t="str">
        <f aca="false">IF(OR(M33="",I33=""),"",'Нормы СП'!$B$9*M33*I33^2)</f>
        <v/>
      </c>
      <c r="O33" s="17" t="str">
        <f aca="false">IF(N33="","",IF(J33&gt;=N33,"да","нет"))</f>
        <v/>
      </c>
      <c r="P33" s="17" t="str">
        <f aca="false">IF(L33="","",IF(O33="да",IF(L33="В3","В2","В1"),L33))</f>
        <v/>
      </c>
      <c r="Q33" s="15" t="str">
        <f aca="false">IF(B33="","",IF(COUNTIFS(Материалы!$B$4:$B$203,B33,Материалы!$C$4:$C$203,C33)=0,"",IF(COUNTIFS(Материалы!$B$4:$B$203,B33,Материалы!$C$4:$C$203,C33,Материалы!$M$4:$M$203,"&gt;0")&lt;COUNTIFS(Материалы!$B$4:$B$203,B33,Материалы!$C$4:$C$203,C33),"неизв.",_xlfn.MINIFS(Материалы!$M$4:$M$203,Материалы!$B$4:$B$203,B33,Материалы!$C$4:$C$203,C33))))</f>
        <v/>
      </c>
      <c r="R33" s="15" t="str">
        <f aca="false">IF(Q33="","",IF(Q33="неизв.",'Нормы СП'!$B$19,LOOKUP(Q33,'Нормы СП'!$A$23:$A$30,'Нормы СП'!$B$23:$B$30)))</f>
        <v/>
      </c>
      <c r="S33" s="15" t="str">
        <f aca="false">IF(R33="","",IF(I33="",R33,IF(I33&lt;'Нормы СП'!$B$18,R33+('Нормы СП'!$B$18-I33),R33)))</f>
        <v/>
      </c>
      <c r="T33" s="14"/>
      <c r="U33" s="19" t="str">
        <f aca="false">IF(P33&lt;&gt;"В4","",IF(COUNTIFS($B$4:$B$63,B33)&lt;2,"участок один, проверка не требуется",IF(T33="","укажите фактическое расстояние",IF(T33&gt;S33,"выполняется","НЕ выполняется"))))</f>
        <v/>
      </c>
      <c r="V33" s="17" t="str">
        <f aca="false">IF(P33="","",IF(P33="В1",1,IF(P33="В2",2,IF(P33="В3",3,IF(P33="В4",4,9)))))</f>
        <v/>
      </c>
      <c r="W33" s="19" t="str">
        <f aca="false">IF(B33="","",IF(AND(COUNTIFS(Материалы!$B$4:$B$203,B33,Материалы!$C$4:$C$203,C33)&gt;0,J33=0),"материалы внесены, но Q = 0 — проверьте Qн на листе «Материалы»",IF(AND(P33="В4",E33&gt;'Нормы СП'!$B$8),"В4 не подтверждается: площадь участка более 10 м² (табл. Б.1)",IF(U33="НЕ выполняется","В4 не подтверждается: расстояние меньше предельного (п. Б.2)",IF(AND(I33&lt;&gt;"",I33&lt;=0),"проверьте высоту: H получилось не больше нуля","")))))</f>
        <v/>
      </c>
    </row>
    <row r="34" customFormat="false" ht="15" hidden="false" customHeight="false" outlineLevel="0" collapsed="false">
      <c r="A34" s="17" t="n">
        <v>31</v>
      </c>
      <c r="B34" s="13"/>
      <c r="C34" s="16"/>
      <c r="D34" s="13"/>
      <c r="E34" s="14"/>
      <c r="F34" s="15" t="str">
        <f aca="false">IF(E34="","",MAX(E34,'Нормы СП'!$B$8))</f>
        <v/>
      </c>
      <c r="G34" s="14"/>
      <c r="H34" s="15" t="str">
        <f aca="false">IF(B34="","",IFERROR(INDEX(Помещения!$H$4:$H$23,MATCH(B34,Помещения!$B$4:$B$23,0)),""))</f>
        <v/>
      </c>
      <c r="I34" s="15" t="str">
        <f aca="false">IF(OR(H34="",G34=""),"",H34-G34)</f>
        <v/>
      </c>
      <c r="J34" s="18" t="str">
        <f aca="false">IF(B34="","",SUMIFS(Материалы!$L$4:$L$203,Материалы!$B$4:$B$203,B34,Материалы!$C$4:$C$203,C34))</f>
        <v/>
      </c>
      <c r="K34" s="18" t="str">
        <f aca="false">IF(OR(J34="",F34=""),"",J34/F34)</f>
        <v/>
      </c>
      <c r="L34" s="17" t="str">
        <f aca="false">IF(K34="","",IF(ROUND(K34,0)&gt;'Нормы СП'!$B$5,"В1",IF(ROUND(K34,0)&gt;'Нормы СП'!$B$6,"В2",IF(ROUND(K34,0)&gt;'Нормы СП'!$B$7,"В3",IF(ROUND(K34,0)&gt;=1,"В4","не В")))))</f>
        <v/>
      </c>
      <c r="M34" s="18" t="str">
        <f aca="false">IF(L34="В3",'Нормы СП'!$B$6,IF(L34="В2",'Нормы СП'!$B$5,""))</f>
        <v/>
      </c>
      <c r="N34" s="18" t="str">
        <f aca="false">IF(OR(M34="",I34=""),"",'Нормы СП'!$B$9*M34*I34^2)</f>
        <v/>
      </c>
      <c r="O34" s="17" t="str">
        <f aca="false">IF(N34="","",IF(J34&gt;=N34,"да","нет"))</f>
        <v/>
      </c>
      <c r="P34" s="17" t="str">
        <f aca="false">IF(L34="","",IF(O34="да",IF(L34="В3","В2","В1"),L34))</f>
        <v/>
      </c>
      <c r="Q34" s="15" t="str">
        <f aca="false">IF(B34="","",IF(COUNTIFS(Материалы!$B$4:$B$203,B34,Материалы!$C$4:$C$203,C34)=0,"",IF(COUNTIFS(Материалы!$B$4:$B$203,B34,Материалы!$C$4:$C$203,C34,Материалы!$M$4:$M$203,"&gt;0")&lt;COUNTIFS(Материалы!$B$4:$B$203,B34,Материалы!$C$4:$C$203,C34),"неизв.",_xlfn.MINIFS(Материалы!$M$4:$M$203,Материалы!$B$4:$B$203,B34,Материалы!$C$4:$C$203,C34))))</f>
        <v/>
      </c>
      <c r="R34" s="15" t="str">
        <f aca="false">IF(Q34="","",IF(Q34="неизв.",'Нормы СП'!$B$19,LOOKUP(Q34,'Нормы СП'!$A$23:$A$30,'Нормы СП'!$B$23:$B$30)))</f>
        <v/>
      </c>
      <c r="S34" s="15" t="str">
        <f aca="false">IF(R34="","",IF(I34="",R34,IF(I34&lt;'Нормы СП'!$B$18,R34+('Нормы СП'!$B$18-I34),R34)))</f>
        <v/>
      </c>
      <c r="T34" s="14"/>
      <c r="U34" s="19" t="str">
        <f aca="false">IF(P34&lt;&gt;"В4","",IF(COUNTIFS($B$4:$B$63,B34)&lt;2,"участок один, проверка не требуется",IF(T34="","укажите фактическое расстояние",IF(T34&gt;S34,"выполняется","НЕ выполняется"))))</f>
        <v/>
      </c>
      <c r="V34" s="17" t="str">
        <f aca="false">IF(P34="","",IF(P34="В1",1,IF(P34="В2",2,IF(P34="В3",3,IF(P34="В4",4,9)))))</f>
        <v/>
      </c>
      <c r="W34" s="19" t="str">
        <f aca="false">IF(B34="","",IF(AND(COUNTIFS(Материалы!$B$4:$B$203,B34,Материалы!$C$4:$C$203,C34)&gt;0,J34=0),"материалы внесены, но Q = 0 — проверьте Qн на листе «Материалы»",IF(AND(P34="В4",E34&gt;'Нормы СП'!$B$8),"В4 не подтверждается: площадь участка более 10 м² (табл. Б.1)",IF(U34="НЕ выполняется","В4 не подтверждается: расстояние меньше предельного (п. Б.2)",IF(AND(I34&lt;&gt;"",I34&lt;=0),"проверьте высоту: H получилось не больше нуля","")))))</f>
        <v/>
      </c>
    </row>
    <row r="35" customFormat="false" ht="15" hidden="false" customHeight="false" outlineLevel="0" collapsed="false">
      <c r="A35" s="17" t="n">
        <v>32</v>
      </c>
      <c r="B35" s="13"/>
      <c r="C35" s="16"/>
      <c r="D35" s="13"/>
      <c r="E35" s="14"/>
      <c r="F35" s="15" t="str">
        <f aca="false">IF(E35="","",MAX(E35,'Нормы СП'!$B$8))</f>
        <v/>
      </c>
      <c r="G35" s="14"/>
      <c r="H35" s="15" t="str">
        <f aca="false">IF(B35="","",IFERROR(INDEX(Помещения!$H$4:$H$23,MATCH(B35,Помещения!$B$4:$B$23,0)),""))</f>
        <v/>
      </c>
      <c r="I35" s="15" t="str">
        <f aca="false">IF(OR(H35="",G35=""),"",H35-G35)</f>
        <v/>
      </c>
      <c r="J35" s="18" t="str">
        <f aca="false">IF(B35="","",SUMIFS(Материалы!$L$4:$L$203,Материалы!$B$4:$B$203,B35,Материалы!$C$4:$C$203,C35))</f>
        <v/>
      </c>
      <c r="K35" s="18" t="str">
        <f aca="false">IF(OR(J35="",F35=""),"",J35/F35)</f>
        <v/>
      </c>
      <c r="L35" s="17" t="str">
        <f aca="false">IF(K35="","",IF(ROUND(K35,0)&gt;'Нормы СП'!$B$5,"В1",IF(ROUND(K35,0)&gt;'Нормы СП'!$B$6,"В2",IF(ROUND(K35,0)&gt;'Нормы СП'!$B$7,"В3",IF(ROUND(K35,0)&gt;=1,"В4","не В")))))</f>
        <v/>
      </c>
      <c r="M35" s="18" t="str">
        <f aca="false">IF(L35="В3",'Нормы СП'!$B$6,IF(L35="В2",'Нормы СП'!$B$5,""))</f>
        <v/>
      </c>
      <c r="N35" s="18" t="str">
        <f aca="false">IF(OR(M35="",I35=""),"",'Нормы СП'!$B$9*M35*I35^2)</f>
        <v/>
      </c>
      <c r="O35" s="17" t="str">
        <f aca="false">IF(N35="","",IF(J35&gt;=N35,"да","нет"))</f>
        <v/>
      </c>
      <c r="P35" s="17" t="str">
        <f aca="false">IF(L35="","",IF(O35="да",IF(L35="В3","В2","В1"),L35))</f>
        <v/>
      </c>
      <c r="Q35" s="15" t="str">
        <f aca="false">IF(B35="","",IF(COUNTIFS(Материалы!$B$4:$B$203,B35,Материалы!$C$4:$C$203,C35)=0,"",IF(COUNTIFS(Материалы!$B$4:$B$203,B35,Материалы!$C$4:$C$203,C35,Материалы!$M$4:$M$203,"&gt;0")&lt;COUNTIFS(Материалы!$B$4:$B$203,B35,Материалы!$C$4:$C$203,C35),"неизв.",_xlfn.MINIFS(Материалы!$M$4:$M$203,Материалы!$B$4:$B$203,B35,Материалы!$C$4:$C$203,C35))))</f>
        <v/>
      </c>
      <c r="R35" s="15" t="str">
        <f aca="false">IF(Q35="","",IF(Q35="неизв.",'Нормы СП'!$B$19,LOOKUP(Q35,'Нормы СП'!$A$23:$A$30,'Нормы СП'!$B$23:$B$30)))</f>
        <v/>
      </c>
      <c r="S35" s="15" t="str">
        <f aca="false">IF(R35="","",IF(I35="",R35,IF(I35&lt;'Нормы СП'!$B$18,R35+('Нормы СП'!$B$18-I35),R35)))</f>
        <v/>
      </c>
      <c r="T35" s="14"/>
      <c r="U35" s="19" t="str">
        <f aca="false">IF(P35&lt;&gt;"В4","",IF(COUNTIFS($B$4:$B$63,B35)&lt;2,"участок один, проверка не требуется",IF(T35="","укажите фактическое расстояние",IF(T35&gt;S35,"выполняется","НЕ выполняется"))))</f>
        <v/>
      </c>
      <c r="V35" s="17" t="str">
        <f aca="false">IF(P35="","",IF(P35="В1",1,IF(P35="В2",2,IF(P35="В3",3,IF(P35="В4",4,9)))))</f>
        <v/>
      </c>
      <c r="W35" s="19" t="str">
        <f aca="false">IF(B35="","",IF(AND(COUNTIFS(Материалы!$B$4:$B$203,B35,Материалы!$C$4:$C$203,C35)&gt;0,J35=0),"материалы внесены, но Q = 0 — проверьте Qн на листе «Материалы»",IF(AND(P35="В4",E35&gt;'Нормы СП'!$B$8),"В4 не подтверждается: площадь участка более 10 м² (табл. Б.1)",IF(U35="НЕ выполняется","В4 не подтверждается: расстояние меньше предельного (п. Б.2)",IF(AND(I35&lt;&gt;"",I35&lt;=0),"проверьте высоту: H получилось не больше нуля","")))))</f>
        <v/>
      </c>
    </row>
    <row r="36" customFormat="false" ht="15" hidden="false" customHeight="false" outlineLevel="0" collapsed="false">
      <c r="A36" s="17" t="n">
        <v>33</v>
      </c>
      <c r="B36" s="13"/>
      <c r="C36" s="16"/>
      <c r="D36" s="13"/>
      <c r="E36" s="14"/>
      <c r="F36" s="15" t="str">
        <f aca="false">IF(E36="","",MAX(E36,'Нормы СП'!$B$8))</f>
        <v/>
      </c>
      <c r="G36" s="14"/>
      <c r="H36" s="15" t="str">
        <f aca="false">IF(B36="","",IFERROR(INDEX(Помещения!$H$4:$H$23,MATCH(B36,Помещения!$B$4:$B$23,0)),""))</f>
        <v/>
      </c>
      <c r="I36" s="15" t="str">
        <f aca="false">IF(OR(H36="",G36=""),"",H36-G36)</f>
        <v/>
      </c>
      <c r="J36" s="18" t="str">
        <f aca="false">IF(B36="","",SUMIFS(Материалы!$L$4:$L$203,Материалы!$B$4:$B$203,B36,Материалы!$C$4:$C$203,C36))</f>
        <v/>
      </c>
      <c r="K36" s="18" t="str">
        <f aca="false">IF(OR(J36="",F36=""),"",J36/F36)</f>
        <v/>
      </c>
      <c r="L36" s="17" t="str">
        <f aca="false">IF(K36="","",IF(ROUND(K36,0)&gt;'Нормы СП'!$B$5,"В1",IF(ROUND(K36,0)&gt;'Нормы СП'!$B$6,"В2",IF(ROUND(K36,0)&gt;'Нормы СП'!$B$7,"В3",IF(ROUND(K36,0)&gt;=1,"В4","не В")))))</f>
        <v/>
      </c>
      <c r="M36" s="18" t="str">
        <f aca="false">IF(L36="В3",'Нормы СП'!$B$6,IF(L36="В2",'Нормы СП'!$B$5,""))</f>
        <v/>
      </c>
      <c r="N36" s="18" t="str">
        <f aca="false">IF(OR(M36="",I36=""),"",'Нормы СП'!$B$9*M36*I36^2)</f>
        <v/>
      </c>
      <c r="O36" s="17" t="str">
        <f aca="false">IF(N36="","",IF(J36&gt;=N36,"да","нет"))</f>
        <v/>
      </c>
      <c r="P36" s="17" t="str">
        <f aca="false">IF(L36="","",IF(O36="да",IF(L36="В3","В2","В1"),L36))</f>
        <v/>
      </c>
      <c r="Q36" s="15" t="str">
        <f aca="false">IF(B36="","",IF(COUNTIFS(Материалы!$B$4:$B$203,B36,Материалы!$C$4:$C$203,C36)=0,"",IF(COUNTIFS(Материалы!$B$4:$B$203,B36,Материалы!$C$4:$C$203,C36,Материалы!$M$4:$M$203,"&gt;0")&lt;COUNTIFS(Материалы!$B$4:$B$203,B36,Материалы!$C$4:$C$203,C36),"неизв.",_xlfn.MINIFS(Материалы!$M$4:$M$203,Материалы!$B$4:$B$203,B36,Материалы!$C$4:$C$203,C36))))</f>
        <v/>
      </c>
      <c r="R36" s="15" t="str">
        <f aca="false">IF(Q36="","",IF(Q36="неизв.",'Нормы СП'!$B$19,LOOKUP(Q36,'Нормы СП'!$A$23:$A$30,'Нормы СП'!$B$23:$B$30)))</f>
        <v/>
      </c>
      <c r="S36" s="15" t="str">
        <f aca="false">IF(R36="","",IF(I36="",R36,IF(I36&lt;'Нормы СП'!$B$18,R36+('Нормы СП'!$B$18-I36),R36)))</f>
        <v/>
      </c>
      <c r="T36" s="14"/>
      <c r="U36" s="19" t="str">
        <f aca="false">IF(P36&lt;&gt;"В4","",IF(COUNTIFS($B$4:$B$63,B36)&lt;2,"участок один, проверка не требуется",IF(T36="","укажите фактическое расстояние",IF(T36&gt;S36,"выполняется","НЕ выполняется"))))</f>
        <v/>
      </c>
      <c r="V36" s="17" t="str">
        <f aca="false">IF(P36="","",IF(P36="В1",1,IF(P36="В2",2,IF(P36="В3",3,IF(P36="В4",4,9)))))</f>
        <v/>
      </c>
      <c r="W36" s="19" t="str">
        <f aca="false">IF(B36="","",IF(AND(COUNTIFS(Материалы!$B$4:$B$203,B36,Материалы!$C$4:$C$203,C36)&gt;0,J36=0),"материалы внесены, но Q = 0 — проверьте Qн на листе «Материалы»",IF(AND(P36="В4",E36&gt;'Нормы СП'!$B$8),"В4 не подтверждается: площадь участка более 10 м² (табл. Б.1)",IF(U36="НЕ выполняется","В4 не подтверждается: расстояние меньше предельного (п. Б.2)",IF(AND(I36&lt;&gt;"",I36&lt;=0),"проверьте высоту: H получилось не больше нуля","")))))</f>
        <v/>
      </c>
    </row>
    <row r="37" customFormat="false" ht="15" hidden="false" customHeight="false" outlineLevel="0" collapsed="false">
      <c r="A37" s="17" t="n">
        <v>34</v>
      </c>
      <c r="B37" s="13"/>
      <c r="C37" s="16"/>
      <c r="D37" s="13"/>
      <c r="E37" s="14"/>
      <c r="F37" s="15" t="str">
        <f aca="false">IF(E37="","",MAX(E37,'Нормы СП'!$B$8))</f>
        <v/>
      </c>
      <c r="G37" s="14"/>
      <c r="H37" s="15" t="str">
        <f aca="false">IF(B37="","",IFERROR(INDEX(Помещения!$H$4:$H$23,MATCH(B37,Помещения!$B$4:$B$23,0)),""))</f>
        <v/>
      </c>
      <c r="I37" s="15" t="str">
        <f aca="false">IF(OR(H37="",G37=""),"",H37-G37)</f>
        <v/>
      </c>
      <c r="J37" s="18" t="str">
        <f aca="false">IF(B37="","",SUMIFS(Материалы!$L$4:$L$203,Материалы!$B$4:$B$203,B37,Материалы!$C$4:$C$203,C37))</f>
        <v/>
      </c>
      <c r="K37" s="18" t="str">
        <f aca="false">IF(OR(J37="",F37=""),"",J37/F37)</f>
        <v/>
      </c>
      <c r="L37" s="17" t="str">
        <f aca="false">IF(K37="","",IF(ROUND(K37,0)&gt;'Нормы СП'!$B$5,"В1",IF(ROUND(K37,0)&gt;'Нормы СП'!$B$6,"В2",IF(ROUND(K37,0)&gt;'Нормы СП'!$B$7,"В3",IF(ROUND(K37,0)&gt;=1,"В4","не В")))))</f>
        <v/>
      </c>
      <c r="M37" s="18" t="str">
        <f aca="false">IF(L37="В3",'Нормы СП'!$B$6,IF(L37="В2",'Нормы СП'!$B$5,""))</f>
        <v/>
      </c>
      <c r="N37" s="18" t="str">
        <f aca="false">IF(OR(M37="",I37=""),"",'Нормы СП'!$B$9*M37*I37^2)</f>
        <v/>
      </c>
      <c r="O37" s="17" t="str">
        <f aca="false">IF(N37="","",IF(J37&gt;=N37,"да","нет"))</f>
        <v/>
      </c>
      <c r="P37" s="17" t="str">
        <f aca="false">IF(L37="","",IF(O37="да",IF(L37="В3","В2","В1"),L37))</f>
        <v/>
      </c>
      <c r="Q37" s="15" t="str">
        <f aca="false">IF(B37="","",IF(COUNTIFS(Материалы!$B$4:$B$203,B37,Материалы!$C$4:$C$203,C37)=0,"",IF(COUNTIFS(Материалы!$B$4:$B$203,B37,Материалы!$C$4:$C$203,C37,Материалы!$M$4:$M$203,"&gt;0")&lt;COUNTIFS(Материалы!$B$4:$B$203,B37,Материалы!$C$4:$C$203,C37),"неизв.",_xlfn.MINIFS(Материалы!$M$4:$M$203,Материалы!$B$4:$B$203,B37,Материалы!$C$4:$C$203,C37))))</f>
        <v/>
      </c>
      <c r="R37" s="15" t="str">
        <f aca="false">IF(Q37="","",IF(Q37="неизв.",'Нормы СП'!$B$19,LOOKUP(Q37,'Нормы СП'!$A$23:$A$30,'Нормы СП'!$B$23:$B$30)))</f>
        <v/>
      </c>
      <c r="S37" s="15" t="str">
        <f aca="false">IF(R37="","",IF(I37="",R37,IF(I37&lt;'Нормы СП'!$B$18,R37+('Нормы СП'!$B$18-I37),R37)))</f>
        <v/>
      </c>
      <c r="T37" s="14"/>
      <c r="U37" s="19" t="str">
        <f aca="false">IF(P37&lt;&gt;"В4","",IF(COUNTIFS($B$4:$B$63,B37)&lt;2,"участок один, проверка не требуется",IF(T37="","укажите фактическое расстояние",IF(T37&gt;S37,"выполняется","НЕ выполняется"))))</f>
        <v/>
      </c>
      <c r="V37" s="17" t="str">
        <f aca="false">IF(P37="","",IF(P37="В1",1,IF(P37="В2",2,IF(P37="В3",3,IF(P37="В4",4,9)))))</f>
        <v/>
      </c>
      <c r="W37" s="19" t="str">
        <f aca="false">IF(B37="","",IF(AND(COUNTIFS(Материалы!$B$4:$B$203,B37,Материалы!$C$4:$C$203,C37)&gt;0,J37=0),"материалы внесены, но Q = 0 — проверьте Qн на листе «Материалы»",IF(AND(P37="В4",E37&gt;'Нормы СП'!$B$8),"В4 не подтверждается: площадь участка более 10 м² (табл. Б.1)",IF(U37="НЕ выполняется","В4 не подтверждается: расстояние меньше предельного (п. Б.2)",IF(AND(I37&lt;&gt;"",I37&lt;=0),"проверьте высоту: H получилось не больше нуля","")))))</f>
        <v/>
      </c>
    </row>
    <row r="38" customFormat="false" ht="15" hidden="false" customHeight="false" outlineLevel="0" collapsed="false">
      <c r="A38" s="17" t="n">
        <v>35</v>
      </c>
      <c r="B38" s="13"/>
      <c r="C38" s="16"/>
      <c r="D38" s="13"/>
      <c r="E38" s="14"/>
      <c r="F38" s="15" t="str">
        <f aca="false">IF(E38="","",MAX(E38,'Нормы СП'!$B$8))</f>
        <v/>
      </c>
      <c r="G38" s="14"/>
      <c r="H38" s="15" t="str">
        <f aca="false">IF(B38="","",IFERROR(INDEX(Помещения!$H$4:$H$23,MATCH(B38,Помещения!$B$4:$B$23,0)),""))</f>
        <v/>
      </c>
      <c r="I38" s="15" t="str">
        <f aca="false">IF(OR(H38="",G38=""),"",H38-G38)</f>
        <v/>
      </c>
      <c r="J38" s="18" t="str">
        <f aca="false">IF(B38="","",SUMIFS(Материалы!$L$4:$L$203,Материалы!$B$4:$B$203,B38,Материалы!$C$4:$C$203,C38))</f>
        <v/>
      </c>
      <c r="K38" s="18" t="str">
        <f aca="false">IF(OR(J38="",F38=""),"",J38/F38)</f>
        <v/>
      </c>
      <c r="L38" s="17" t="str">
        <f aca="false">IF(K38="","",IF(ROUND(K38,0)&gt;'Нормы СП'!$B$5,"В1",IF(ROUND(K38,0)&gt;'Нормы СП'!$B$6,"В2",IF(ROUND(K38,0)&gt;'Нормы СП'!$B$7,"В3",IF(ROUND(K38,0)&gt;=1,"В4","не В")))))</f>
        <v/>
      </c>
      <c r="M38" s="18" t="str">
        <f aca="false">IF(L38="В3",'Нормы СП'!$B$6,IF(L38="В2",'Нормы СП'!$B$5,""))</f>
        <v/>
      </c>
      <c r="N38" s="18" t="str">
        <f aca="false">IF(OR(M38="",I38=""),"",'Нормы СП'!$B$9*M38*I38^2)</f>
        <v/>
      </c>
      <c r="O38" s="17" t="str">
        <f aca="false">IF(N38="","",IF(J38&gt;=N38,"да","нет"))</f>
        <v/>
      </c>
      <c r="P38" s="17" t="str">
        <f aca="false">IF(L38="","",IF(O38="да",IF(L38="В3","В2","В1"),L38))</f>
        <v/>
      </c>
      <c r="Q38" s="15" t="str">
        <f aca="false">IF(B38="","",IF(COUNTIFS(Материалы!$B$4:$B$203,B38,Материалы!$C$4:$C$203,C38)=0,"",IF(COUNTIFS(Материалы!$B$4:$B$203,B38,Материалы!$C$4:$C$203,C38,Материалы!$M$4:$M$203,"&gt;0")&lt;COUNTIFS(Материалы!$B$4:$B$203,B38,Материалы!$C$4:$C$203,C38),"неизв.",_xlfn.MINIFS(Материалы!$M$4:$M$203,Материалы!$B$4:$B$203,B38,Материалы!$C$4:$C$203,C38))))</f>
        <v/>
      </c>
      <c r="R38" s="15" t="str">
        <f aca="false">IF(Q38="","",IF(Q38="неизв.",'Нормы СП'!$B$19,LOOKUP(Q38,'Нормы СП'!$A$23:$A$30,'Нормы СП'!$B$23:$B$30)))</f>
        <v/>
      </c>
      <c r="S38" s="15" t="str">
        <f aca="false">IF(R38="","",IF(I38="",R38,IF(I38&lt;'Нормы СП'!$B$18,R38+('Нормы СП'!$B$18-I38),R38)))</f>
        <v/>
      </c>
      <c r="T38" s="14"/>
      <c r="U38" s="19" t="str">
        <f aca="false">IF(P38&lt;&gt;"В4","",IF(COUNTIFS($B$4:$B$63,B38)&lt;2,"участок один, проверка не требуется",IF(T38="","укажите фактическое расстояние",IF(T38&gt;S38,"выполняется","НЕ выполняется"))))</f>
        <v/>
      </c>
      <c r="V38" s="17" t="str">
        <f aca="false">IF(P38="","",IF(P38="В1",1,IF(P38="В2",2,IF(P38="В3",3,IF(P38="В4",4,9)))))</f>
        <v/>
      </c>
      <c r="W38" s="19" t="str">
        <f aca="false">IF(B38="","",IF(AND(COUNTIFS(Материалы!$B$4:$B$203,B38,Материалы!$C$4:$C$203,C38)&gt;0,J38=0),"материалы внесены, но Q = 0 — проверьте Qн на листе «Материалы»",IF(AND(P38="В4",E38&gt;'Нормы СП'!$B$8),"В4 не подтверждается: площадь участка более 10 м² (табл. Б.1)",IF(U38="НЕ выполняется","В4 не подтверждается: расстояние меньше предельного (п. Б.2)",IF(AND(I38&lt;&gt;"",I38&lt;=0),"проверьте высоту: H получилось не больше нуля","")))))</f>
        <v/>
      </c>
    </row>
    <row r="39" customFormat="false" ht="15" hidden="false" customHeight="false" outlineLevel="0" collapsed="false">
      <c r="A39" s="17" t="n">
        <v>36</v>
      </c>
      <c r="B39" s="13"/>
      <c r="C39" s="16"/>
      <c r="D39" s="13"/>
      <c r="E39" s="14"/>
      <c r="F39" s="15" t="str">
        <f aca="false">IF(E39="","",MAX(E39,'Нормы СП'!$B$8))</f>
        <v/>
      </c>
      <c r="G39" s="14"/>
      <c r="H39" s="15" t="str">
        <f aca="false">IF(B39="","",IFERROR(INDEX(Помещения!$H$4:$H$23,MATCH(B39,Помещения!$B$4:$B$23,0)),""))</f>
        <v/>
      </c>
      <c r="I39" s="15" t="str">
        <f aca="false">IF(OR(H39="",G39=""),"",H39-G39)</f>
        <v/>
      </c>
      <c r="J39" s="18" t="str">
        <f aca="false">IF(B39="","",SUMIFS(Материалы!$L$4:$L$203,Материалы!$B$4:$B$203,B39,Материалы!$C$4:$C$203,C39))</f>
        <v/>
      </c>
      <c r="K39" s="18" t="str">
        <f aca="false">IF(OR(J39="",F39=""),"",J39/F39)</f>
        <v/>
      </c>
      <c r="L39" s="17" t="str">
        <f aca="false">IF(K39="","",IF(ROUND(K39,0)&gt;'Нормы СП'!$B$5,"В1",IF(ROUND(K39,0)&gt;'Нормы СП'!$B$6,"В2",IF(ROUND(K39,0)&gt;'Нормы СП'!$B$7,"В3",IF(ROUND(K39,0)&gt;=1,"В4","не В")))))</f>
        <v/>
      </c>
      <c r="M39" s="18" t="str">
        <f aca="false">IF(L39="В3",'Нормы СП'!$B$6,IF(L39="В2",'Нормы СП'!$B$5,""))</f>
        <v/>
      </c>
      <c r="N39" s="18" t="str">
        <f aca="false">IF(OR(M39="",I39=""),"",'Нормы СП'!$B$9*M39*I39^2)</f>
        <v/>
      </c>
      <c r="O39" s="17" t="str">
        <f aca="false">IF(N39="","",IF(J39&gt;=N39,"да","нет"))</f>
        <v/>
      </c>
      <c r="P39" s="17" t="str">
        <f aca="false">IF(L39="","",IF(O39="да",IF(L39="В3","В2","В1"),L39))</f>
        <v/>
      </c>
      <c r="Q39" s="15" t="str">
        <f aca="false">IF(B39="","",IF(COUNTIFS(Материалы!$B$4:$B$203,B39,Материалы!$C$4:$C$203,C39)=0,"",IF(COUNTIFS(Материалы!$B$4:$B$203,B39,Материалы!$C$4:$C$203,C39,Материалы!$M$4:$M$203,"&gt;0")&lt;COUNTIFS(Материалы!$B$4:$B$203,B39,Материалы!$C$4:$C$203,C39),"неизв.",_xlfn.MINIFS(Материалы!$M$4:$M$203,Материалы!$B$4:$B$203,B39,Материалы!$C$4:$C$203,C39))))</f>
        <v/>
      </c>
      <c r="R39" s="15" t="str">
        <f aca="false">IF(Q39="","",IF(Q39="неизв.",'Нормы СП'!$B$19,LOOKUP(Q39,'Нормы СП'!$A$23:$A$30,'Нормы СП'!$B$23:$B$30)))</f>
        <v/>
      </c>
      <c r="S39" s="15" t="str">
        <f aca="false">IF(R39="","",IF(I39="",R39,IF(I39&lt;'Нормы СП'!$B$18,R39+('Нормы СП'!$B$18-I39),R39)))</f>
        <v/>
      </c>
      <c r="T39" s="14"/>
      <c r="U39" s="19" t="str">
        <f aca="false">IF(P39&lt;&gt;"В4","",IF(COUNTIFS($B$4:$B$63,B39)&lt;2,"участок один, проверка не требуется",IF(T39="","укажите фактическое расстояние",IF(T39&gt;S39,"выполняется","НЕ выполняется"))))</f>
        <v/>
      </c>
      <c r="V39" s="17" t="str">
        <f aca="false">IF(P39="","",IF(P39="В1",1,IF(P39="В2",2,IF(P39="В3",3,IF(P39="В4",4,9)))))</f>
        <v/>
      </c>
      <c r="W39" s="19" t="str">
        <f aca="false">IF(B39="","",IF(AND(COUNTIFS(Материалы!$B$4:$B$203,B39,Материалы!$C$4:$C$203,C39)&gt;0,J39=0),"материалы внесены, но Q = 0 — проверьте Qн на листе «Материалы»",IF(AND(P39="В4",E39&gt;'Нормы СП'!$B$8),"В4 не подтверждается: площадь участка более 10 м² (табл. Б.1)",IF(U39="НЕ выполняется","В4 не подтверждается: расстояние меньше предельного (п. Б.2)",IF(AND(I39&lt;&gt;"",I39&lt;=0),"проверьте высоту: H получилось не больше нуля","")))))</f>
        <v/>
      </c>
    </row>
    <row r="40" customFormat="false" ht="15" hidden="false" customHeight="false" outlineLevel="0" collapsed="false">
      <c r="A40" s="17" t="n">
        <v>37</v>
      </c>
      <c r="B40" s="13"/>
      <c r="C40" s="16"/>
      <c r="D40" s="13"/>
      <c r="E40" s="14"/>
      <c r="F40" s="15" t="str">
        <f aca="false">IF(E40="","",MAX(E40,'Нормы СП'!$B$8))</f>
        <v/>
      </c>
      <c r="G40" s="14"/>
      <c r="H40" s="15" t="str">
        <f aca="false">IF(B40="","",IFERROR(INDEX(Помещения!$H$4:$H$23,MATCH(B40,Помещения!$B$4:$B$23,0)),""))</f>
        <v/>
      </c>
      <c r="I40" s="15" t="str">
        <f aca="false">IF(OR(H40="",G40=""),"",H40-G40)</f>
        <v/>
      </c>
      <c r="J40" s="18" t="str">
        <f aca="false">IF(B40="","",SUMIFS(Материалы!$L$4:$L$203,Материалы!$B$4:$B$203,B40,Материалы!$C$4:$C$203,C40))</f>
        <v/>
      </c>
      <c r="K40" s="18" t="str">
        <f aca="false">IF(OR(J40="",F40=""),"",J40/F40)</f>
        <v/>
      </c>
      <c r="L40" s="17" t="str">
        <f aca="false">IF(K40="","",IF(ROUND(K40,0)&gt;'Нормы СП'!$B$5,"В1",IF(ROUND(K40,0)&gt;'Нормы СП'!$B$6,"В2",IF(ROUND(K40,0)&gt;'Нормы СП'!$B$7,"В3",IF(ROUND(K40,0)&gt;=1,"В4","не В")))))</f>
        <v/>
      </c>
      <c r="M40" s="18" t="str">
        <f aca="false">IF(L40="В3",'Нормы СП'!$B$6,IF(L40="В2",'Нормы СП'!$B$5,""))</f>
        <v/>
      </c>
      <c r="N40" s="18" t="str">
        <f aca="false">IF(OR(M40="",I40=""),"",'Нормы СП'!$B$9*M40*I40^2)</f>
        <v/>
      </c>
      <c r="O40" s="17" t="str">
        <f aca="false">IF(N40="","",IF(J40&gt;=N40,"да","нет"))</f>
        <v/>
      </c>
      <c r="P40" s="17" t="str">
        <f aca="false">IF(L40="","",IF(O40="да",IF(L40="В3","В2","В1"),L40))</f>
        <v/>
      </c>
      <c r="Q40" s="15" t="str">
        <f aca="false">IF(B40="","",IF(COUNTIFS(Материалы!$B$4:$B$203,B40,Материалы!$C$4:$C$203,C40)=0,"",IF(COUNTIFS(Материалы!$B$4:$B$203,B40,Материалы!$C$4:$C$203,C40,Материалы!$M$4:$M$203,"&gt;0")&lt;COUNTIFS(Материалы!$B$4:$B$203,B40,Материалы!$C$4:$C$203,C40),"неизв.",_xlfn.MINIFS(Материалы!$M$4:$M$203,Материалы!$B$4:$B$203,B40,Материалы!$C$4:$C$203,C40))))</f>
        <v/>
      </c>
      <c r="R40" s="15" t="str">
        <f aca="false">IF(Q40="","",IF(Q40="неизв.",'Нормы СП'!$B$19,LOOKUP(Q40,'Нормы СП'!$A$23:$A$30,'Нормы СП'!$B$23:$B$30)))</f>
        <v/>
      </c>
      <c r="S40" s="15" t="str">
        <f aca="false">IF(R40="","",IF(I40="",R40,IF(I40&lt;'Нормы СП'!$B$18,R40+('Нормы СП'!$B$18-I40),R40)))</f>
        <v/>
      </c>
      <c r="T40" s="14"/>
      <c r="U40" s="19" t="str">
        <f aca="false">IF(P40&lt;&gt;"В4","",IF(COUNTIFS($B$4:$B$63,B40)&lt;2,"участок один, проверка не требуется",IF(T40="","укажите фактическое расстояние",IF(T40&gt;S40,"выполняется","НЕ выполняется"))))</f>
        <v/>
      </c>
      <c r="V40" s="17" t="str">
        <f aca="false">IF(P40="","",IF(P40="В1",1,IF(P40="В2",2,IF(P40="В3",3,IF(P40="В4",4,9)))))</f>
        <v/>
      </c>
      <c r="W40" s="19" t="str">
        <f aca="false">IF(B40="","",IF(AND(COUNTIFS(Материалы!$B$4:$B$203,B40,Материалы!$C$4:$C$203,C40)&gt;0,J40=0),"материалы внесены, но Q = 0 — проверьте Qн на листе «Материалы»",IF(AND(P40="В4",E40&gt;'Нормы СП'!$B$8),"В4 не подтверждается: площадь участка более 10 м² (табл. Б.1)",IF(U40="НЕ выполняется","В4 не подтверждается: расстояние меньше предельного (п. Б.2)",IF(AND(I40&lt;&gt;"",I40&lt;=0),"проверьте высоту: H получилось не больше нуля","")))))</f>
        <v/>
      </c>
    </row>
    <row r="41" customFormat="false" ht="15" hidden="false" customHeight="false" outlineLevel="0" collapsed="false">
      <c r="A41" s="17" t="n">
        <v>38</v>
      </c>
      <c r="B41" s="13"/>
      <c r="C41" s="16"/>
      <c r="D41" s="13"/>
      <c r="E41" s="14"/>
      <c r="F41" s="15" t="str">
        <f aca="false">IF(E41="","",MAX(E41,'Нормы СП'!$B$8))</f>
        <v/>
      </c>
      <c r="G41" s="14"/>
      <c r="H41" s="15" t="str">
        <f aca="false">IF(B41="","",IFERROR(INDEX(Помещения!$H$4:$H$23,MATCH(B41,Помещения!$B$4:$B$23,0)),""))</f>
        <v/>
      </c>
      <c r="I41" s="15" t="str">
        <f aca="false">IF(OR(H41="",G41=""),"",H41-G41)</f>
        <v/>
      </c>
      <c r="J41" s="18" t="str">
        <f aca="false">IF(B41="","",SUMIFS(Материалы!$L$4:$L$203,Материалы!$B$4:$B$203,B41,Материалы!$C$4:$C$203,C41))</f>
        <v/>
      </c>
      <c r="K41" s="18" t="str">
        <f aca="false">IF(OR(J41="",F41=""),"",J41/F41)</f>
        <v/>
      </c>
      <c r="L41" s="17" t="str">
        <f aca="false">IF(K41="","",IF(ROUND(K41,0)&gt;'Нормы СП'!$B$5,"В1",IF(ROUND(K41,0)&gt;'Нормы СП'!$B$6,"В2",IF(ROUND(K41,0)&gt;'Нормы СП'!$B$7,"В3",IF(ROUND(K41,0)&gt;=1,"В4","не В")))))</f>
        <v/>
      </c>
      <c r="M41" s="18" t="str">
        <f aca="false">IF(L41="В3",'Нормы СП'!$B$6,IF(L41="В2",'Нормы СП'!$B$5,""))</f>
        <v/>
      </c>
      <c r="N41" s="18" t="str">
        <f aca="false">IF(OR(M41="",I41=""),"",'Нормы СП'!$B$9*M41*I41^2)</f>
        <v/>
      </c>
      <c r="O41" s="17" t="str">
        <f aca="false">IF(N41="","",IF(J41&gt;=N41,"да","нет"))</f>
        <v/>
      </c>
      <c r="P41" s="17" t="str">
        <f aca="false">IF(L41="","",IF(O41="да",IF(L41="В3","В2","В1"),L41))</f>
        <v/>
      </c>
      <c r="Q41" s="15" t="str">
        <f aca="false">IF(B41="","",IF(COUNTIFS(Материалы!$B$4:$B$203,B41,Материалы!$C$4:$C$203,C41)=0,"",IF(COUNTIFS(Материалы!$B$4:$B$203,B41,Материалы!$C$4:$C$203,C41,Материалы!$M$4:$M$203,"&gt;0")&lt;COUNTIFS(Материалы!$B$4:$B$203,B41,Материалы!$C$4:$C$203,C41),"неизв.",_xlfn.MINIFS(Материалы!$M$4:$M$203,Материалы!$B$4:$B$203,B41,Материалы!$C$4:$C$203,C41))))</f>
        <v/>
      </c>
      <c r="R41" s="15" t="str">
        <f aca="false">IF(Q41="","",IF(Q41="неизв.",'Нормы СП'!$B$19,LOOKUP(Q41,'Нормы СП'!$A$23:$A$30,'Нормы СП'!$B$23:$B$30)))</f>
        <v/>
      </c>
      <c r="S41" s="15" t="str">
        <f aca="false">IF(R41="","",IF(I41="",R41,IF(I41&lt;'Нормы СП'!$B$18,R41+('Нормы СП'!$B$18-I41),R41)))</f>
        <v/>
      </c>
      <c r="T41" s="14"/>
      <c r="U41" s="19" t="str">
        <f aca="false">IF(P41&lt;&gt;"В4","",IF(COUNTIFS($B$4:$B$63,B41)&lt;2,"участок один, проверка не требуется",IF(T41="","укажите фактическое расстояние",IF(T41&gt;S41,"выполняется","НЕ выполняется"))))</f>
        <v/>
      </c>
      <c r="V41" s="17" t="str">
        <f aca="false">IF(P41="","",IF(P41="В1",1,IF(P41="В2",2,IF(P41="В3",3,IF(P41="В4",4,9)))))</f>
        <v/>
      </c>
      <c r="W41" s="19" t="str">
        <f aca="false">IF(B41="","",IF(AND(COUNTIFS(Материалы!$B$4:$B$203,B41,Материалы!$C$4:$C$203,C41)&gt;0,J41=0),"материалы внесены, но Q = 0 — проверьте Qн на листе «Материалы»",IF(AND(P41="В4",E41&gt;'Нормы СП'!$B$8),"В4 не подтверждается: площадь участка более 10 м² (табл. Б.1)",IF(U41="НЕ выполняется","В4 не подтверждается: расстояние меньше предельного (п. Б.2)",IF(AND(I41&lt;&gt;"",I41&lt;=0),"проверьте высоту: H получилось не больше нуля","")))))</f>
        <v/>
      </c>
    </row>
    <row r="42" customFormat="false" ht="15" hidden="false" customHeight="false" outlineLevel="0" collapsed="false">
      <c r="A42" s="17" t="n">
        <v>39</v>
      </c>
      <c r="B42" s="13"/>
      <c r="C42" s="16"/>
      <c r="D42" s="13"/>
      <c r="E42" s="14"/>
      <c r="F42" s="15" t="str">
        <f aca="false">IF(E42="","",MAX(E42,'Нормы СП'!$B$8))</f>
        <v/>
      </c>
      <c r="G42" s="14"/>
      <c r="H42" s="15" t="str">
        <f aca="false">IF(B42="","",IFERROR(INDEX(Помещения!$H$4:$H$23,MATCH(B42,Помещения!$B$4:$B$23,0)),""))</f>
        <v/>
      </c>
      <c r="I42" s="15" t="str">
        <f aca="false">IF(OR(H42="",G42=""),"",H42-G42)</f>
        <v/>
      </c>
      <c r="J42" s="18" t="str">
        <f aca="false">IF(B42="","",SUMIFS(Материалы!$L$4:$L$203,Материалы!$B$4:$B$203,B42,Материалы!$C$4:$C$203,C42))</f>
        <v/>
      </c>
      <c r="K42" s="18" t="str">
        <f aca="false">IF(OR(J42="",F42=""),"",J42/F42)</f>
        <v/>
      </c>
      <c r="L42" s="17" t="str">
        <f aca="false">IF(K42="","",IF(ROUND(K42,0)&gt;'Нормы СП'!$B$5,"В1",IF(ROUND(K42,0)&gt;'Нормы СП'!$B$6,"В2",IF(ROUND(K42,0)&gt;'Нормы СП'!$B$7,"В3",IF(ROUND(K42,0)&gt;=1,"В4","не В")))))</f>
        <v/>
      </c>
      <c r="M42" s="18" t="str">
        <f aca="false">IF(L42="В3",'Нормы СП'!$B$6,IF(L42="В2",'Нормы СП'!$B$5,""))</f>
        <v/>
      </c>
      <c r="N42" s="18" t="str">
        <f aca="false">IF(OR(M42="",I42=""),"",'Нормы СП'!$B$9*M42*I42^2)</f>
        <v/>
      </c>
      <c r="O42" s="17" t="str">
        <f aca="false">IF(N42="","",IF(J42&gt;=N42,"да","нет"))</f>
        <v/>
      </c>
      <c r="P42" s="17" t="str">
        <f aca="false">IF(L42="","",IF(O42="да",IF(L42="В3","В2","В1"),L42))</f>
        <v/>
      </c>
      <c r="Q42" s="15" t="str">
        <f aca="false">IF(B42="","",IF(COUNTIFS(Материалы!$B$4:$B$203,B42,Материалы!$C$4:$C$203,C42)=0,"",IF(COUNTIFS(Материалы!$B$4:$B$203,B42,Материалы!$C$4:$C$203,C42,Материалы!$M$4:$M$203,"&gt;0")&lt;COUNTIFS(Материалы!$B$4:$B$203,B42,Материалы!$C$4:$C$203,C42),"неизв.",_xlfn.MINIFS(Материалы!$M$4:$M$203,Материалы!$B$4:$B$203,B42,Материалы!$C$4:$C$203,C42))))</f>
        <v/>
      </c>
      <c r="R42" s="15" t="str">
        <f aca="false">IF(Q42="","",IF(Q42="неизв.",'Нормы СП'!$B$19,LOOKUP(Q42,'Нормы СП'!$A$23:$A$30,'Нормы СП'!$B$23:$B$30)))</f>
        <v/>
      </c>
      <c r="S42" s="15" t="str">
        <f aca="false">IF(R42="","",IF(I42="",R42,IF(I42&lt;'Нормы СП'!$B$18,R42+('Нормы СП'!$B$18-I42),R42)))</f>
        <v/>
      </c>
      <c r="T42" s="14"/>
      <c r="U42" s="19" t="str">
        <f aca="false">IF(P42&lt;&gt;"В4","",IF(COUNTIFS($B$4:$B$63,B42)&lt;2,"участок один, проверка не требуется",IF(T42="","укажите фактическое расстояние",IF(T42&gt;S42,"выполняется","НЕ выполняется"))))</f>
        <v/>
      </c>
      <c r="V42" s="17" t="str">
        <f aca="false">IF(P42="","",IF(P42="В1",1,IF(P42="В2",2,IF(P42="В3",3,IF(P42="В4",4,9)))))</f>
        <v/>
      </c>
      <c r="W42" s="19" t="str">
        <f aca="false">IF(B42="","",IF(AND(COUNTIFS(Материалы!$B$4:$B$203,B42,Материалы!$C$4:$C$203,C42)&gt;0,J42=0),"материалы внесены, но Q = 0 — проверьте Qн на листе «Материалы»",IF(AND(P42="В4",E42&gt;'Нормы СП'!$B$8),"В4 не подтверждается: площадь участка более 10 м² (табл. Б.1)",IF(U42="НЕ выполняется","В4 не подтверждается: расстояние меньше предельного (п. Б.2)",IF(AND(I42&lt;&gt;"",I42&lt;=0),"проверьте высоту: H получилось не больше нуля","")))))</f>
        <v/>
      </c>
    </row>
    <row r="43" customFormat="false" ht="15" hidden="false" customHeight="false" outlineLevel="0" collapsed="false">
      <c r="A43" s="17" t="n">
        <v>40</v>
      </c>
      <c r="B43" s="13"/>
      <c r="C43" s="16"/>
      <c r="D43" s="13"/>
      <c r="E43" s="14"/>
      <c r="F43" s="15" t="str">
        <f aca="false">IF(E43="","",MAX(E43,'Нормы СП'!$B$8))</f>
        <v/>
      </c>
      <c r="G43" s="14"/>
      <c r="H43" s="15" t="str">
        <f aca="false">IF(B43="","",IFERROR(INDEX(Помещения!$H$4:$H$23,MATCH(B43,Помещения!$B$4:$B$23,0)),""))</f>
        <v/>
      </c>
      <c r="I43" s="15" t="str">
        <f aca="false">IF(OR(H43="",G43=""),"",H43-G43)</f>
        <v/>
      </c>
      <c r="J43" s="18" t="str">
        <f aca="false">IF(B43="","",SUMIFS(Материалы!$L$4:$L$203,Материалы!$B$4:$B$203,B43,Материалы!$C$4:$C$203,C43))</f>
        <v/>
      </c>
      <c r="K43" s="18" t="str">
        <f aca="false">IF(OR(J43="",F43=""),"",J43/F43)</f>
        <v/>
      </c>
      <c r="L43" s="17" t="str">
        <f aca="false">IF(K43="","",IF(ROUND(K43,0)&gt;'Нормы СП'!$B$5,"В1",IF(ROUND(K43,0)&gt;'Нормы СП'!$B$6,"В2",IF(ROUND(K43,0)&gt;'Нормы СП'!$B$7,"В3",IF(ROUND(K43,0)&gt;=1,"В4","не В")))))</f>
        <v/>
      </c>
      <c r="M43" s="18" t="str">
        <f aca="false">IF(L43="В3",'Нормы СП'!$B$6,IF(L43="В2",'Нормы СП'!$B$5,""))</f>
        <v/>
      </c>
      <c r="N43" s="18" t="str">
        <f aca="false">IF(OR(M43="",I43=""),"",'Нормы СП'!$B$9*M43*I43^2)</f>
        <v/>
      </c>
      <c r="O43" s="17" t="str">
        <f aca="false">IF(N43="","",IF(J43&gt;=N43,"да","нет"))</f>
        <v/>
      </c>
      <c r="P43" s="17" t="str">
        <f aca="false">IF(L43="","",IF(O43="да",IF(L43="В3","В2","В1"),L43))</f>
        <v/>
      </c>
      <c r="Q43" s="15" t="str">
        <f aca="false">IF(B43="","",IF(COUNTIFS(Материалы!$B$4:$B$203,B43,Материалы!$C$4:$C$203,C43)=0,"",IF(COUNTIFS(Материалы!$B$4:$B$203,B43,Материалы!$C$4:$C$203,C43,Материалы!$M$4:$M$203,"&gt;0")&lt;COUNTIFS(Материалы!$B$4:$B$203,B43,Материалы!$C$4:$C$203,C43),"неизв.",_xlfn.MINIFS(Материалы!$M$4:$M$203,Материалы!$B$4:$B$203,B43,Материалы!$C$4:$C$203,C43))))</f>
        <v/>
      </c>
      <c r="R43" s="15" t="str">
        <f aca="false">IF(Q43="","",IF(Q43="неизв.",'Нормы СП'!$B$19,LOOKUP(Q43,'Нормы СП'!$A$23:$A$30,'Нормы СП'!$B$23:$B$30)))</f>
        <v/>
      </c>
      <c r="S43" s="15" t="str">
        <f aca="false">IF(R43="","",IF(I43="",R43,IF(I43&lt;'Нормы СП'!$B$18,R43+('Нормы СП'!$B$18-I43),R43)))</f>
        <v/>
      </c>
      <c r="T43" s="14"/>
      <c r="U43" s="19" t="str">
        <f aca="false">IF(P43&lt;&gt;"В4","",IF(COUNTIFS($B$4:$B$63,B43)&lt;2,"участок один, проверка не требуется",IF(T43="","укажите фактическое расстояние",IF(T43&gt;S43,"выполняется","НЕ выполняется"))))</f>
        <v/>
      </c>
      <c r="V43" s="17" t="str">
        <f aca="false">IF(P43="","",IF(P43="В1",1,IF(P43="В2",2,IF(P43="В3",3,IF(P43="В4",4,9)))))</f>
        <v/>
      </c>
      <c r="W43" s="19" t="str">
        <f aca="false">IF(B43="","",IF(AND(COUNTIFS(Материалы!$B$4:$B$203,B43,Материалы!$C$4:$C$203,C43)&gt;0,J43=0),"материалы внесены, но Q = 0 — проверьте Qн на листе «Материалы»",IF(AND(P43="В4",E43&gt;'Нормы СП'!$B$8),"В4 не подтверждается: площадь участка более 10 м² (табл. Б.1)",IF(U43="НЕ выполняется","В4 не подтверждается: расстояние меньше предельного (п. Б.2)",IF(AND(I43&lt;&gt;"",I43&lt;=0),"проверьте высоту: H получилось не больше нуля","")))))</f>
        <v/>
      </c>
    </row>
    <row r="44" customFormat="false" ht="15" hidden="false" customHeight="false" outlineLevel="0" collapsed="false">
      <c r="A44" s="17" t="n">
        <v>41</v>
      </c>
      <c r="B44" s="13"/>
      <c r="C44" s="16"/>
      <c r="D44" s="13"/>
      <c r="E44" s="14"/>
      <c r="F44" s="15" t="str">
        <f aca="false">IF(E44="","",MAX(E44,'Нормы СП'!$B$8))</f>
        <v/>
      </c>
      <c r="G44" s="14"/>
      <c r="H44" s="15" t="str">
        <f aca="false">IF(B44="","",IFERROR(INDEX(Помещения!$H$4:$H$23,MATCH(B44,Помещения!$B$4:$B$23,0)),""))</f>
        <v/>
      </c>
      <c r="I44" s="15" t="str">
        <f aca="false">IF(OR(H44="",G44=""),"",H44-G44)</f>
        <v/>
      </c>
      <c r="J44" s="18" t="str">
        <f aca="false">IF(B44="","",SUMIFS(Материалы!$L$4:$L$203,Материалы!$B$4:$B$203,B44,Материалы!$C$4:$C$203,C44))</f>
        <v/>
      </c>
      <c r="K44" s="18" t="str">
        <f aca="false">IF(OR(J44="",F44=""),"",J44/F44)</f>
        <v/>
      </c>
      <c r="L44" s="17" t="str">
        <f aca="false">IF(K44="","",IF(ROUND(K44,0)&gt;'Нормы СП'!$B$5,"В1",IF(ROUND(K44,0)&gt;'Нормы СП'!$B$6,"В2",IF(ROUND(K44,0)&gt;'Нормы СП'!$B$7,"В3",IF(ROUND(K44,0)&gt;=1,"В4","не В")))))</f>
        <v/>
      </c>
      <c r="M44" s="18" t="str">
        <f aca="false">IF(L44="В3",'Нормы СП'!$B$6,IF(L44="В2",'Нормы СП'!$B$5,""))</f>
        <v/>
      </c>
      <c r="N44" s="18" t="str">
        <f aca="false">IF(OR(M44="",I44=""),"",'Нормы СП'!$B$9*M44*I44^2)</f>
        <v/>
      </c>
      <c r="O44" s="17" t="str">
        <f aca="false">IF(N44="","",IF(J44&gt;=N44,"да","нет"))</f>
        <v/>
      </c>
      <c r="P44" s="17" t="str">
        <f aca="false">IF(L44="","",IF(O44="да",IF(L44="В3","В2","В1"),L44))</f>
        <v/>
      </c>
      <c r="Q44" s="15" t="str">
        <f aca="false">IF(B44="","",IF(COUNTIFS(Материалы!$B$4:$B$203,B44,Материалы!$C$4:$C$203,C44)=0,"",IF(COUNTIFS(Материалы!$B$4:$B$203,B44,Материалы!$C$4:$C$203,C44,Материалы!$M$4:$M$203,"&gt;0")&lt;COUNTIFS(Материалы!$B$4:$B$203,B44,Материалы!$C$4:$C$203,C44),"неизв.",_xlfn.MINIFS(Материалы!$M$4:$M$203,Материалы!$B$4:$B$203,B44,Материалы!$C$4:$C$203,C44))))</f>
        <v/>
      </c>
      <c r="R44" s="15" t="str">
        <f aca="false">IF(Q44="","",IF(Q44="неизв.",'Нормы СП'!$B$19,LOOKUP(Q44,'Нормы СП'!$A$23:$A$30,'Нормы СП'!$B$23:$B$30)))</f>
        <v/>
      </c>
      <c r="S44" s="15" t="str">
        <f aca="false">IF(R44="","",IF(I44="",R44,IF(I44&lt;'Нормы СП'!$B$18,R44+('Нормы СП'!$B$18-I44),R44)))</f>
        <v/>
      </c>
      <c r="T44" s="14"/>
      <c r="U44" s="19" t="str">
        <f aca="false">IF(P44&lt;&gt;"В4","",IF(COUNTIFS($B$4:$B$63,B44)&lt;2,"участок один, проверка не требуется",IF(T44="","укажите фактическое расстояние",IF(T44&gt;S44,"выполняется","НЕ выполняется"))))</f>
        <v/>
      </c>
      <c r="V44" s="17" t="str">
        <f aca="false">IF(P44="","",IF(P44="В1",1,IF(P44="В2",2,IF(P44="В3",3,IF(P44="В4",4,9)))))</f>
        <v/>
      </c>
      <c r="W44" s="19" t="str">
        <f aca="false">IF(B44="","",IF(AND(COUNTIFS(Материалы!$B$4:$B$203,B44,Материалы!$C$4:$C$203,C44)&gt;0,J44=0),"материалы внесены, но Q = 0 — проверьте Qн на листе «Материалы»",IF(AND(P44="В4",E44&gt;'Нормы СП'!$B$8),"В4 не подтверждается: площадь участка более 10 м² (табл. Б.1)",IF(U44="НЕ выполняется","В4 не подтверждается: расстояние меньше предельного (п. Б.2)",IF(AND(I44&lt;&gt;"",I44&lt;=0),"проверьте высоту: H получилось не больше нуля","")))))</f>
        <v/>
      </c>
    </row>
    <row r="45" customFormat="false" ht="15" hidden="false" customHeight="false" outlineLevel="0" collapsed="false">
      <c r="A45" s="17" t="n">
        <v>42</v>
      </c>
      <c r="B45" s="13"/>
      <c r="C45" s="16"/>
      <c r="D45" s="13"/>
      <c r="E45" s="14"/>
      <c r="F45" s="15" t="str">
        <f aca="false">IF(E45="","",MAX(E45,'Нормы СП'!$B$8))</f>
        <v/>
      </c>
      <c r="G45" s="14"/>
      <c r="H45" s="15" t="str">
        <f aca="false">IF(B45="","",IFERROR(INDEX(Помещения!$H$4:$H$23,MATCH(B45,Помещения!$B$4:$B$23,0)),""))</f>
        <v/>
      </c>
      <c r="I45" s="15" t="str">
        <f aca="false">IF(OR(H45="",G45=""),"",H45-G45)</f>
        <v/>
      </c>
      <c r="J45" s="18" t="str">
        <f aca="false">IF(B45="","",SUMIFS(Материалы!$L$4:$L$203,Материалы!$B$4:$B$203,B45,Материалы!$C$4:$C$203,C45))</f>
        <v/>
      </c>
      <c r="K45" s="18" t="str">
        <f aca="false">IF(OR(J45="",F45=""),"",J45/F45)</f>
        <v/>
      </c>
      <c r="L45" s="17" t="str">
        <f aca="false">IF(K45="","",IF(ROUND(K45,0)&gt;'Нормы СП'!$B$5,"В1",IF(ROUND(K45,0)&gt;'Нормы СП'!$B$6,"В2",IF(ROUND(K45,0)&gt;'Нормы СП'!$B$7,"В3",IF(ROUND(K45,0)&gt;=1,"В4","не В")))))</f>
        <v/>
      </c>
      <c r="M45" s="18" t="str">
        <f aca="false">IF(L45="В3",'Нормы СП'!$B$6,IF(L45="В2",'Нормы СП'!$B$5,""))</f>
        <v/>
      </c>
      <c r="N45" s="18" t="str">
        <f aca="false">IF(OR(M45="",I45=""),"",'Нормы СП'!$B$9*M45*I45^2)</f>
        <v/>
      </c>
      <c r="O45" s="17" t="str">
        <f aca="false">IF(N45="","",IF(J45&gt;=N45,"да","нет"))</f>
        <v/>
      </c>
      <c r="P45" s="17" t="str">
        <f aca="false">IF(L45="","",IF(O45="да",IF(L45="В3","В2","В1"),L45))</f>
        <v/>
      </c>
      <c r="Q45" s="15" t="str">
        <f aca="false">IF(B45="","",IF(COUNTIFS(Материалы!$B$4:$B$203,B45,Материалы!$C$4:$C$203,C45)=0,"",IF(COUNTIFS(Материалы!$B$4:$B$203,B45,Материалы!$C$4:$C$203,C45,Материалы!$M$4:$M$203,"&gt;0")&lt;COUNTIFS(Материалы!$B$4:$B$203,B45,Материалы!$C$4:$C$203,C45),"неизв.",_xlfn.MINIFS(Материалы!$M$4:$M$203,Материалы!$B$4:$B$203,B45,Материалы!$C$4:$C$203,C45))))</f>
        <v/>
      </c>
      <c r="R45" s="15" t="str">
        <f aca="false">IF(Q45="","",IF(Q45="неизв.",'Нормы СП'!$B$19,LOOKUP(Q45,'Нормы СП'!$A$23:$A$30,'Нормы СП'!$B$23:$B$30)))</f>
        <v/>
      </c>
      <c r="S45" s="15" t="str">
        <f aca="false">IF(R45="","",IF(I45="",R45,IF(I45&lt;'Нормы СП'!$B$18,R45+('Нормы СП'!$B$18-I45),R45)))</f>
        <v/>
      </c>
      <c r="T45" s="14"/>
      <c r="U45" s="19" t="str">
        <f aca="false">IF(P45&lt;&gt;"В4","",IF(COUNTIFS($B$4:$B$63,B45)&lt;2,"участок один, проверка не требуется",IF(T45="","укажите фактическое расстояние",IF(T45&gt;S45,"выполняется","НЕ выполняется"))))</f>
        <v/>
      </c>
      <c r="V45" s="17" t="str">
        <f aca="false">IF(P45="","",IF(P45="В1",1,IF(P45="В2",2,IF(P45="В3",3,IF(P45="В4",4,9)))))</f>
        <v/>
      </c>
      <c r="W45" s="19" t="str">
        <f aca="false">IF(B45="","",IF(AND(COUNTIFS(Материалы!$B$4:$B$203,B45,Материалы!$C$4:$C$203,C45)&gt;0,J45=0),"материалы внесены, но Q = 0 — проверьте Qн на листе «Материалы»",IF(AND(P45="В4",E45&gt;'Нормы СП'!$B$8),"В4 не подтверждается: площадь участка более 10 м² (табл. Б.1)",IF(U45="НЕ выполняется","В4 не подтверждается: расстояние меньше предельного (п. Б.2)",IF(AND(I45&lt;&gt;"",I45&lt;=0),"проверьте высоту: H получилось не больше нуля","")))))</f>
        <v/>
      </c>
    </row>
    <row r="46" customFormat="false" ht="15" hidden="false" customHeight="false" outlineLevel="0" collapsed="false">
      <c r="A46" s="17" t="n">
        <v>43</v>
      </c>
      <c r="B46" s="13"/>
      <c r="C46" s="16"/>
      <c r="D46" s="13"/>
      <c r="E46" s="14"/>
      <c r="F46" s="15" t="str">
        <f aca="false">IF(E46="","",MAX(E46,'Нормы СП'!$B$8))</f>
        <v/>
      </c>
      <c r="G46" s="14"/>
      <c r="H46" s="15" t="str">
        <f aca="false">IF(B46="","",IFERROR(INDEX(Помещения!$H$4:$H$23,MATCH(B46,Помещения!$B$4:$B$23,0)),""))</f>
        <v/>
      </c>
      <c r="I46" s="15" t="str">
        <f aca="false">IF(OR(H46="",G46=""),"",H46-G46)</f>
        <v/>
      </c>
      <c r="J46" s="18" t="str">
        <f aca="false">IF(B46="","",SUMIFS(Материалы!$L$4:$L$203,Материалы!$B$4:$B$203,B46,Материалы!$C$4:$C$203,C46))</f>
        <v/>
      </c>
      <c r="K46" s="18" t="str">
        <f aca="false">IF(OR(J46="",F46=""),"",J46/F46)</f>
        <v/>
      </c>
      <c r="L46" s="17" t="str">
        <f aca="false">IF(K46="","",IF(ROUND(K46,0)&gt;'Нормы СП'!$B$5,"В1",IF(ROUND(K46,0)&gt;'Нормы СП'!$B$6,"В2",IF(ROUND(K46,0)&gt;'Нормы СП'!$B$7,"В3",IF(ROUND(K46,0)&gt;=1,"В4","не В")))))</f>
        <v/>
      </c>
      <c r="M46" s="18" t="str">
        <f aca="false">IF(L46="В3",'Нормы СП'!$B$6,IF(L46="В2",'Нормы СП'!$B$5,""))</f>
        <v/>
      </c>
      <c r="N46" s="18" t="str">
        <f aca="false">IF(OR(M46="",I46=""),"",'Нормы СП'!$B$9*M46*I46^2)</f>
        <v/>
      </c>
      <c r="O46" s="17" t="str">
        <f aca="false">IF(N46="","",IF(J46&gt;=N46,"да","нет"))</f>
        <v/>
      </c>
      <c r="P46" s="17" t="str">
        <f aca="false">IF(L46="","",IF(O46="да",IF(L46="В3","В2","В1"),L46))</f>
        <v/>
      </c>
      <c r="Q46" s="15" t="str">
        <f aca="false">IF(B46="","",IF(COUNTIFS(Материалы!$B$4:$B$203,B46,Материалы!$C$4:$C$203,C46)=0,"",IF(COUNTIFS(Материалы!$B$4:$B$203,B46,Материалы!$C$4:$C$203,C46,Материалы!$M$4:$M$203,"&gt;0")&lt;COUNTIFS(Материалы!$B$4:$B$203,B46,Материалы!$C$4:$C$203,C46),"неизв.",_xlfn.MINIFS(Материалы!$M$4:$M$203,Материалы!$B$4:$B$203,B46,Материалы!$C$4:$C$203,C46))))</f>
        <v/>
      </c>
      <c r="R46" s="15" t="str">
        <f aca="false">IF(Q46="","",IF(Q46="неизв.",'Нормы СП'!$B$19,LOOKUP(Q46,'Нормы СП'!$A$23:$A$30,'Нормы СП'!$B$23:$B$30)))</f>
        <v/>
      </c>
      <c r="S46" s="15" t="str">
        <f aca="false">IF(R46="","",IF(I46="",R46,IF(I46&lt;'Нормы СП'!$B$18,R46+('Нормы СП'!$B$18-I46),R46)))</f>
        <v/>
      </c>
      <c r="T46" s="14"/>
      <c r="U46" s="19" t="str">
        <f aca="false">IF(P46&lt;&gt;"В4","",IF(COUNTIFS($B$4:$B$63,B46)&lt;2,"участок один, проверка не требуется",IF(T46="","укажите фактическое расстояние",IF(T46&gt;S46,"выполняется","НЕ выполняется"))))</f>
        <v/>
      </c>
      <c r="V46" s="17" t="str">
        <f aca="false">IF(P46="","",IF(P46="В1",1,IF(P46="В2",2,IF(P46="В3",3,IF(P46="В4",4,9)))))</f>
        <v/>
      </c>
      <c r="W46" s="19" t="str">
        <f aca="false">IF(B46="","",IF(AND(COUNTIFS(Материалы!$B$4:$B$203,B46,Материалы!$C$4:$C$203,C46)&gt;0,J46=0),"материалы внесены, но Q = 0 — проверьте Qн на листе «Материалы»",IF(AND(P46="В4",E46&gt;'Нормы СП'!$B$8),"В4 не подтверждается: площадь участка более 10 м² (табл. Б.1)",IF(U46="НЕ выполняется","В4 не подтверждается: расстояние меньше предельного (п. Б.2)",IF(AND(I46&lt;&gt;"",I46&lt;=0),"проверьте высоту: H получилось не больше нуля","")))))</f>
        <v/>
      </c>
    </row>
    <row r="47" customFormat="false" ht="15" hidden="false" customHeight="false" outlineLevel="0" collapsed="false">
      <c r="A47" s="17" t="n">
        <v>44</v>
      </c>
      <c r="B47" s="13"/>
      <c r="C47" s="16"/>
      <c r="D47" s="13"/>
      <c r="E47" s="14"/>
      <c r="F47" s="15" t="str">
        <f aca="false">IF(E47="","",MAX(E47,'Нормы СП'!$B$8))</f>
        <v/>
      </c>
      <c r="G47" s="14"/>
      <c r="H47" s="15" t="str">
        <f aca="false">IF(B47="","",IFERROR(INDEX(Помещения!$H$4:$H$23,MATCH(B47,Помещения!$B$4:$B$23,0)),""))</f>
        <v/>
      </c>
      <c r="I47" s="15" t="str">
        <f aca="false">IF(OR(H47="",G47=""),"",H47-G47)</f>
        <v/>
      </c>
      <c r="J47" s="18" t="str">
        <f aca="false">IF(B47="","",SUMIFS(Материалы!$L$4:$L$203,Материалы!$B$4:$B$203,B47,Материалы!$C$4:$C$203,C47))</f>
        <v/>
      </c>
      <c r="K47" s="18" t="str">
        <f aca="false">IF(OR(J47="",F47=""),"",J47/F47)</f>
        <v/>
      </c>
      <c r="L47" s="17" t="str">
        <f aca="false">IF(K47="","",IF(ROUND(K47,0)&gt;'Нормы СП'!$B$5,"В1",IF(ROUND(K47,0)&gt;'Нормы СП'!$B$6,"В2",IF(ROUND(K47,0)&gt;'Нормы СП'!$B$7,"В3",IF(ROUND(K47,0)&gt;=1,"В4","не В")))))</f>
        <v/>
      </c>
      <c r="M47" s="18" t="str">
        <f aca="false">IF(L47="В3",'Нормы СП'!$B$6,IF(L47="В2",'Нормы СП'!$B$5,""))</f>
        <v/>
      </c>
      <c r="N47" s="18" t="str">
        <f aca="false">IF(OR(M47="",I47=""),"",'Нормы СП'!$B$9*M47*I47^2)</f>
        <v/>
      </c>
      <c r="O47" s="17" t="str">
        <f aca="false">IF(N47="","",IF(J47&gt;=N47,"да","нет"))</f>
        <v/>
      </c>
      <c r="P47" s="17" t="str">
        <f aca="false">IF(L47="","",IF(O47="да",IF(L47="В3","В2","В1"),L47))</f>
        <v/>
      </c>
      <c r="Q47" s="15" t="str">
        <f aca="false">IF(B47="","",IF(COUNTIFS(Материалы!$B$4:$B$203,B47,Материалы!$C$4:$C$203,C47)=0,"",IF(COUNTIFS(Материалы!$B$4:$B$203,B47,Материалы!$C$4:$C$203,C47,Материалы!$M$4:$M$203,"&gt;0")&lt;COUNTIFS(Материалы!$B$4:$B$203,B47,Материалы!$C$4:$C$203,C47),"неизв.",_xlfn.MINIFS(Материалы!$M$4:$M$203,Материалы!$B$4:$B$203,B47,Материалы!$C$4:$C$203,C47))))</f>
        <v/>
      </c>
      <c r="R47" s="15" t="str">
        <f aca="false">IF(Q47="","",IF(Q47="неизв.",'Нормы СП'!$B$19,LOOKUP(Q47,'Нормы СП'!$A$23:$A$30,'Нормы СП'!$B$23:$B$30)))</f>
        <v/>
      </c>
      <c r="S47" s="15" t="str">
        <f aca="false">IF(R47="","",IF(I47="",R47,IF(I47&lt;'Нормы СП'!$B$18,R47+('Нормы СП'!$B$18-I47),R47)))</f>
        <v/>
      </c>
      <c r="T47" s="14"/>
      <c r="U47" s="19" t="str">
        <f aca="false">IF(P47&lt;&gt;"В4","",IF(COUNTIFS($B$4:$B$63,B47)&lt;2,"участок один, проверка не требуется",IF(T47="","укажите фактическое расстояние",IF(T47&gt;S47,"выполняется","НЕ выполняется"))))</f>
        <v/>
      </c>
      <c r="V47" s="17" t="str">
        <f aca="false">IF(P47="","",IF(P47="В1",1,IF(P47="В2",2,IF(P47="В3",3,IF(P47="В4",4,9)))))</f>
        <v/>
      </c>
      <c r="W47" s="19" t="str">
        <f aca="false">IF(B47="","",IF(AND(COUNTIFS(Материалы!$B$4:$B$203,B47,Материалы!$C$4:$C$203,C47)&gt;0,J47=0),"материалы внесены, но Q = 0 — проверьте Qн на листе «Материалы»",IF(AND(P47="В4",E47&gt;'Нормы СП'!$B$8),"В4 не подтверждается: площадь участка более 10 м² (табл. Б.1)",IF(U47="НЕ выполняется","В4 не подтверждается: расстояние меньше предельного (п. Б.2)",IF(AND(I47&lt;&gt;"",I47&lt;=0),"проверьте высоту: H получилось не больше нуля","")))))</f>
        <v/>
      </c>
    </row>
    <row r="48" customFormat="false" ht="15" hidden="false" customHeight="false" outlineLevel="0" collapsed="false">
      <c r="A48" s="17" t="n">
        <v>45</v>
      </c>
      <c r="B48" s="13"/>
      <c r="C48" s="16"/>
      <c r="D48" s="13"/>
      <c r="E48" s="14"/>
      <c r="F48" s="15" t="str">
        <f aca="false">IF(E48="","",MAX(E48,'Нормы СП'!$B$8))</f>
        <v/>
      </c>
      <c r="G48" s="14"/>
      <c r="H48" s="15" t="str">
        <f aca="false">IF(B48="","",IFERROR(INDEX(Помещения!$H$4:$H$23,MATCH(B48,Помещения!$B$4:$B$23,0)),""))</f>
        <v/>
      </c>
      <c r="I48" s="15" t="str">
        <f aca="false">IF(OR(H48="",G48=""),"",H48-G48)</f>
        <v/>
      </c>
      <c r="J48" s="18" t="str">
        <f aca="false">IF(B48="","",SUMIFS(Материалы!$L$4:$L$203,Материалы!$B$4:$B$203,B48,Материалы!$C$4:$C$203,C48))</f>
        <v/>
      </c>
      <c r="K48" s="18" t="str">
        <f aca="false">IF(OR(J48="",F48=""),"",J48/F48)</f>
        <v/>
      </c>
      <c r="L48" s="17" t="str">
        <f aca="false">IF(K48="","",IF(ROUND(K48,0)&gt;'Нормы СП'!$B$5,"В1",IF(ROUND(K48,0)&gt;'Нормы СП'!$B$6,"В2",IF(ROUND(K48,0)&gt;'Нормы СП'!$B$7,"В3",IF(ROUND(K48,0)&gt;=1,"В4","не В")))))</f>
        <v/>
      </c>
      <c r="M48" s="18" t="str">
        <f aca="false">IF(L48="В3",'Нормы СП'!$B$6,IF(L48="В2",'Нормы СП'!$B$5,""))</f>
        <v/>
      </c>
      <c r="N48" s="18" t="str">
        <f aca="false">IF(OR(M48="",I48=""),"",'Нормы СП'!$B$9*M48*I48^2)</f>
        <v/>
      </c>
      <c r="O48" s="17" t="str">
        <f aca="false">IF(N48="","",IF(J48&gt;=N48,"да","нет"))</f>
        <v/>
      </c>
      <c r="P48" s="17" t="str">
        <f aca="false">IF(L48="","",IF(O48="да",IF(L48="В3","В2","В1"),L48))</f>
        <v/>
      </c>
      <c r="Q48" s="15" t="str">
        <f aca="false">IF(B48="","",IF(COUNTIFS(Материалы!$B$4:$B$203,B48,Материалы!$C$4:$C$203,C48)=0,"",IF(COUNTIFS(Материалы!$B$4:$B$203,B48,Материалы!$C$4:$C$203,C48,Материалы!$M$4:$M$203,"&gt;0")&lt;COUNTIFS(Материалы!$B$4:$B$203,B48,Материалы!$C$4:$C$203,C48),"неизв.",_xlfn.MINIFS(Материалы!$M$4:$M$203,Материалы!$B$4:$B$203,B48,Материалы!$C$4:$C$203,C48))))</f>
        <v/>
      </c>
      <c r="R48" s="15" t="str">
        <f aca="false">IF(Q48="","",IF(Q48="неизв.",'Нормы СП'!$B$19,LOOKUP(Q48,'Нормы СП'!$A$23:$A$30,'Нормы СП'!$B$23:$B$30)))</f>
        <v/>
      </c>
      <c r="S48" s="15" t="str">
        <f aca="false">IF(R48="","",IF(I48="",R48,IF(I48&lt;'Нормы СП'!$B$18,R48+('Нормы СП'!$B$18-I48),R48)))</f>
        <v/>
      </c>
      <c r="T48" s="14"/>
      <c r="U48" s="19" t="str">
        <f aca="false">IF(P48&lt;&gt;"В4","",IF(COUNTIFS($B$4:$B$63,B48)&lt;2,"участок один, проверка не требуется",IF(T48="","укажите фактическое расстояние",IF(T48&gt;S48,"выполняется","НЕ выполняется"))))</f>
        <v/>
      </c>
      <c r="V48" s="17" t="str">
        <f aca="false">IF(P48="","",IF(P48="В1",1,IF(P48="В2",2,IF(P48="В3",3,IF(P48="В4",4,9)))))</f>
        <v/>
      </c>
      <c r="W48" s="19" t="str">
        <f aca="false">IF(B48="","",IF(AND(COUNTIFS(Материалы!$B$4:$B$203,B48,Материалы!$C$4:$C$203,C48)&gt;0,J48=0),"материалы внесены, но Q = 0 — проверьте Qн на листе «Материалы»",IF(AND(P48="В4",E48&gt;'Нормы СП'!$B$8),"В4 не подтверждается: площадь участка более 10 м² (табл. Б.1)",IF(U48="НЕ выполняется","В4 не подтверждается: расстояние меньше предельного (п. Б.2)",IF(AND(I48&lt;&gt;"",I48&lt;=0),"проверьте высоту: H получилось не больше нуля","")))))</f>
        <v/>
      </c>
    </row>
    <row r="49" customFormat="false" ht="15" hidden="false" customHeight="false" outlineLevel="0" collapsed="false">
      <c r="A49" s="17" t="n">
        <v>46</v>
      </c>
      <c r="B49" s="13"/>
      <c r="C49" s="16"/>
      <c r="D49" s="13"/>
      <c r="E49" s="14"/>
      <c r="F49" s="15" t="str">
        <f aca="false">IF(E49="","",MAX(E49,'Нормы СП'!$B$8))</f>
        <v/>
      </c>
      <c r="G49" s="14"/>
      <c r="H49" s="15" t="str">
        <f aca="false">IF(B49="","",IFERROR(INDEX(Помещения!$H$4:$H$23,MATCH(B49,Помещения!$B$4:$B$23,0)),""))</f>
        <v/>
      </c>
      <c r="I49" s="15" t="str">
        <f aca="false">IF(OR(H49="",G49=""),"",H49-G49)</f>
        <v/>
      </c>
      <c r="J49" s="18" t="str">
        <f aca="false">IF(B49="","",SUMIFS(Материалы!$L$4:$L$203,Материалы!$B$4:$B$203,B49,Материалы!$C$4:$C$203,C49))</f>
        <v/>
      </c>
      <c r="K49" s="18" t="str">
        <f aca="false">IF(OR(J49="",F49=""),"",J49/F49)</f>
        <v/>
      </c>
      <c r="L49" s="17" t="str">
        <f aca="false">IF(K49="","",IF(ROUND(K49,0)&gt;'Нормы СП'!$B$5,"В1",IF(ROUND(K49,0)&gt;'Нормы СП'!$B$6,"В2",IF(ROUND(K49,0)&gt;'Нормы СП'!$B$7,"В3",IF(ROUND(K49,0)&gt;=1,"В4","не В")))))</f>
        <v/>
      </c>
      <c r="M49" s="18" t="str">
        <f aca="false">IF(L49="В3",'Нормы СП'!$B$6,IF(L49="В2",'Нормы СП'!$B$5,""))</f>
        <v/>
      </c>
      <c r="N49" s="18" t="str">
        <f aca="false">IF(OR(M49="",I49=""),"",'Нормы СП'!$B$9*M49*I49^2)</f>
        <v/>
      </c>
      <c r="O49" s="17" t="str">
        <f aca="false">IF(N49="","",IF(J49&gt;=N49,"да","нет"))</f>
        <v/>
      </c>
      <c r="P49" s="17" t="str">
        <f aca="false">IF(L49="","",IF(O49="да",IF(L49="В3","В2","В1"),L49))</f>
        <v/>
      </c>
      <c r="Q49" s="15" t="str">
        <f aca="false">IF(B49="","",IF(COUNTIFS(Материалы!$B$4:$B$203,B49,Материалы!$C$4:$C$203,C49)=0,"",IF(COUNTIFS(Материалы!$B$4:$B$203,B49,Материалы!$C$4:$C$203,C49,Материалы!$M$4:$M$203,"&gt;0")&lt;COUNTIFS(Материалы!$B$4:$B$203,B49,Материалы!$C$4:$C$203,C49),"неизв.",_xlfn.MINIFS(Материалы!$M$4:$M$203,Материалы!$B$4:$B$203,B49,Материалы!$C$4:$C$203,C49))))</f>
        <v/>
      </c>
      <c r="R49" s="15" t="str">
        <f aca="false">IF(Q49="","",IF(Q49="неизв.",'Нормы СП'!$B$19,LOOKUP(Q49,'Нормы СП'!$A$23:$A$30,'Нормы СП'!$B$23:$B$30)))</f>
        <v/>
      </c>
      <c r="S49" s="15" t="str">
        <f aca="false">IF(R49="","",IF(I49="",R49,IF(I49&lt;'Нормы СП'!$B$18,R49+('Нормы СП'!$B$18-I49),R49)))</f>
        <v/>
      </c>
      <c r="T49" s="14"/>
      <c r="U49" s="19" t="str">
        <f aca="false">IF(P49&lt;&gt;"В4","",IF(COUNTIFS($B$4:$B$63,B49)&lt;2,"участок один, проверка не требуется",IF(T49="","укажите фактическое расстояние",IF(T49&gt;S49,"выполняется","НЕ выполняется"))))</f>
        <v/>
      </c>
      <c r="V49" s="17" t="str">
        <f aca="false">IF(P49="","",IF(P49="В1",1,IF(P49="В2",2,IF(P49="В3",3,IF(P49="В4",4,9)))))</f>
        <v/>
      </c>
      <c r="W49" s="19" t="str">
        <f aca="false">IF(B49="","",IF(AND(COUNTIFS(Материалы!$B$4:$B$203,B49,Материалы!$C$4:$C$203,C49)&gt;0,J49=0),"материалы внесены, но Q = 0 — проверьте Qн на листе «Материалы»",IF(AND(P49="В4",E49&gt;'Нормы СП'!$B$8),"В4 не подтверждается: площадь участка более 10 м² (табл. Б.1)",IF(U49="НЕ выполняется","В4 не подтверждается: расстояние меньше предельного (п. Б.2)",IF(AND(I49&lt;&gt;"",I49&lt;=0),"проверьте высоту: H получилось не больше нуля","")))))</f>
        <v/>
      </c>
    </row>
    <row r="50" customFormat="false" ht="15" hidden="false" customHeight="false" outlineLevel="0" collapsed="false">
      <c r="A50" s="17" t="n">
        <v>47</v>
      </c>
      <c r="B50" s="13"/>
      <c r="C50" s="16"/>
      <c r="D50" s="13"/>
      <c r="E50" s="14"/>
      <c r="F50" s="15" t="str">
        <f aca="false">IF(E50="","",MAX(E50,'Нормы СП'!$B$8))</f>
        <v/>
      </c>
      <c r="G50" s="14"/>
      <c r="H50" s="15" t="str">
        <f aca="false">IF(B50="","",IFERROR(INDEX(Помещения!$H$4:$H$23,MATCH(B50,Помещения!$B$4:$B$23,0)),""))</f>
        <v/>
      </c>
      <c r="I50" s="15" t="str">
        <f aca="false">IF(OR(H50="",G50=""),"",H50-G50)</f>
        <v/>
      </c>
      <c r="J50" s="18" t="str">
        <f aca="false">IF(B50="","",SUMIFS(Материалы!$L$4:$L$203,Материалы!$B$4:$B$203,B50,Материалы!$C$4:$C$203,C50))</f>
        <v/>
      </c>
      <c r="K50" s="18" t="str">
        <f aca="false">IF(OR(J50="",F50=""),"",J50/F50)</f>
        <v/>
      </c>
      <c r="L50" s="17" t="str">
        <f aca="false">IF(K50="","",IF(ROUND(K50,0)&gt;'Нормы СП'!$B$5,"В1",IF(ROUND(K50,0)&gt;'Нормы СП'!$B$6,"В2",IF(ROUND(K50,0)&gt;'Нормы СП'!$B$7,"В3",IF(ROUND(K50,0)&gt;=1,"В4","не В")))))</f>
        <v/>
      </c>
      <c r="M50" s="18" t="str">
        <f aca="false">IF(L50="В3",'Нормы СП'!$B$6,IF(L50="В2",'Нормы СП'!$B$5,""))</f>
        <v/>
      </c>
      <c r="N50" s="18" t="str">
        <f aca="false">IF(OR(M50="",I50=""),"",'Нормы СП'!$B$9*M50*I50^2)</f>
        <v/>
      </c>
      <c r="O50" s="17" t="str">
        <f aca="false">IF(N50="","",IF(J50&gt;=N50,"да","нет"))</f>
        <v/>
      </c>
      <c r="P50" s="17" t="str">
        <f aca="false">IF(L50="","",IF(O50="да",IF(L50="В3","В2","В1"),L50))</f>
        <v/>
      </c>
      <c r="Q50" s="15" t="str">
        <f aca="false">IF(B50="","",IF(COUNTIFS(Материалы!$B$4:$B$203,B50,Материалы!$C$4:$C$203,C50)=0,"",IF(COUNTIFS(Материалы!$B$4:$B$203,B50,Материалы!$C$4:$C$203,C50,Материалы!$M$4:$M$203,"&gt;0")&lt;COUNTIFS(Материалы!$B$4:$B$203,B50,Материалы!$C$4:$C$203,C50),"неизв.",_xlfn.MINIFS(Материалы!$M$4:$M$203,Материалы!$B$4:$B$203,B50,Материалы!$C$4:$C$203,C50))))</f>
        <v/>
      </c>
      <c r="R50" s="15" t="str">
        <f aca="false">IF(Q50="","",IF(Q50="неизв.",'Нормы СП'!$B$19,LOOKUP(Q50,'Нормы СП'!$A$23:$A$30,'Нормы СП'!$B$23:$B$30)))</f>
        <v/>
      </c>
      <c r="S50" s="15" t="str">
        <f aca="false">IF(R50="","",IF(I50="",R50,IF(I50&lt;'Нормы СП'!$B$18,R50+('Нормы СП'!$B$18-I50),R50)))</f>
        <v/>
      </c>
      <c r="T50" s="14"/>
      <c r="U50" s="19" t="str">
        <f aca="false">IF(P50&lt;&gt;"В4","",IF(COUNTIFS($B$4:$B$63,B50)&lt;2,"участок один, проверка не требуется",IF(T50="","укажите фактическое расстояние",IF(T50&gt;S50,"выполняется","НЕ выполняется"))))</f>
        <v/>
      </c>
      <c r="V50" s="17" t="str">
        <f aca="false">IF(P50="","",IF(P50="В1",1,IF(P50="В2",2,IF(P50="В3",3,IF(P50="В4",4,9)))))</f>
        <v/>
      </c>
      <c r="W50" s="19" t="str">
        <f aca="false">IF(B50="","",IF(AND(COUNTIFS(Материалы!$B$4:$B$203,B50,Материалы!$C$4:$C$203,C50)&gt;0,J50=0),"материалы внесены, но Q = 0 — проверьте Qн на листе «Материалы»",IF(AND(P50="В4",E50&gt;'Нормы СП'!$B$8),"В4 не подтверждается: площадь участка более 10 м² (табл. Б.1)",IF(U50="НЕ выполняется","В4 не подтверждается: расстояние меньше предельного (п. Б.2)",IF(AND(I50&lt;&gt;"",I50&lt;=0),"проверьте высоту: H получилось не больше нуля","")))))</f>
        <v/>
      </c>
    </row>
    <row r="51" customFormat="false" ht="15" hidden="false" customHeight="false" outlineLevel="0" collapsed="false">
      <c r="A51" s="17" t="n">
        <v>48</v>
      </c>
      <c r="B51" s="13"/>
      <c r="C51" s="16"/>
      <c r="D51" s="13"/>
      <c r="E51" s="14"/>
      <c r="F51" s="15" t="str">
        <f aca="false">IF(E51="","",MAX(E51,'Нормы СП'!$B$8))</f>
        <v/>
      </c>
      <c r="G51" s="14"/>
      <c r="H51" s="15" t="str">
        <f aca="false">IF(B51="","",IFERROR(INDEX(Помещения!$H$4:$H$23,MATCH(B51,Помещения!$B$4:$B$23,0)),""))</f>
        <v/>
      </c>
      <c r="I51" s="15" t="str">
        <f aca="false">IF(OR(H51="",G51=""),"",H51-G51)</f>
        <v/>
      </c>
      <c r="J51" s="18" t="str">
        <f aca="false">IF(B51="","",SUMIFS(Материалы!$L$4:$L$203,Материалы!$B$4:$B$203,B51,Материалы!$C$4:$C$203,C51))</f>
        <v/>
      </c>
      <c r="K51" s="18" t="str">
        <f aca="false">IF(OR(J51="",F51=""),"",J51/F51)</f>
        <v/>
      </c>
      <c r="L51" s="17" t="str">
        <f aca="false">IF(K51="","",IF(ROUND(K51,0)&gt;'Нормы СП'!$B$5,"В1",IF(ROUND(K51,0)&gt;'Нормы СП'!$B$6,"В2",IF(ROUND(K51,0)&gt;'Нормы СП'!$B$7,"В3",IF(ROUND(K51,0)&gt;=1,"В4","не В")))))</f>
        <v/>
      </c>
      <c r="M51" s="18" t="str">
        <f aca="false">IF(L51="В3",'Нормы СП'!$B$6,IF(L51="В2",'Нормы СП'!$B$5,""))</f>
        <v/>
      </c>
      <c r="N51" s="18" t="str">
        <f aca="false">IF(OR(M51="",I51=""),"",'Нормы СП'!$B$9*M51*I51^2)</f>
        <v/>
      </c>
      <c r="O51" s="17" t="str">
        <f aca="false">IF(N51="","",IF(J51&gt;=N51,"да","нет"))</f>
        <v/>
      </c>
      <c r="P51" s="17" t="str">
        <f aca="false">IF(L51="","",IF(O51="да",IF(L51="В3","В2","В1"),L51))</f>
        <v/>
      </c>
      <c r="Q51" s="15" t="str">
        <f aca="false">IF(B51="","",IF(COUNTIFS(Материалы!$B$4:$B$203,B51,Материалы!$C$4:$C$203,C51)=0,"",IF(COUNTIFS(Материалы!$B$4:$B$203,B51,Материалы!$C$4:$C$203,C51,Материалы!$M$4:$M$203,"&gt;0")&lt;COUNTIFS(Материалы!$B$4:$B$203,B51,Материалы!$C$4:$C$203,C51),"неизв.",_xlfn.MINIFS(Материалы!$M$4:$M$203,Материалы!$B$4:$B$203,B51,Материалы!$C$4:$C$203,C51))))</f>
        <v/>
      </c>
      <c r="R51" s="15" t="str">
        <f aca="false">IF(Q51="","",IF(Q51="неизв.",'Нормы СП'!$B$19,LOOKUP(Q51,'Нормы СП'!$A$23:$A$30,'Нормы СП'!$B$23:$B$30)))</f>
        <v/>
      </c>
      <c r="S51" s="15" t="str">
        <f aca="false">IF(R51="","",IF(I51="",R51,IF(I51&lt;'Нормы СП'!$B$18,R51+('Нормы СП'!$B$18-I51),R51)))</f>
        <v/>
      </c>
      <c r="T51" s="14"/>
      <c r="U51" s="19" t="str">
        <f aca="false">IF(P51&lt;&gt;"В4","",IF(COUNTIFS($B$4:$B$63,B51)&lt;2,"участок один, проверка не требуется",IF(T51="","укажите фактическое расстояние",IF(T51&gt;S51,"выполняется","НЕ выполняется"))))</f>
        <v/>
      </c>
      <c r="V51" s="17" t="str">
        <f aca="false">IF(P51="","",IF(P51="В1",1,IF(P51="В2",2,IF(P51="В3",3,IF(P51="В4",4,9)))))</f>
        <v/>
      </c>
      <c r="W51" s="19" t="str">
        <f aca="false">IF(B51="","",IF(AND(COUNTIFS(Материалы!$B$4:$B$203,B51,Материалы!$C$4:$C$203,C51)&gt;0,J51=0),"материалы внесены, но Q = 0 — проверьте Qн на листе «Материалы»",IF(AND(P51="В4",E51&gt;'Нормы СП'!$B$8),"В4 не подтверждается: площадь участка более 10 м² (табл. Б.1)",IF(U51="НЕ выполняется","В4 не подтверждается: расстояние меньше предельного (п. Б.2)",IF(AND(I51&lt;&gt;"",I51&lt;=0),"проверьте высоту: H получилось не больше нуля","")))))</f>
        <v/>
      </c>
    </row>
    <row r="52" customFormat="false" ht="15" hidden="false" customHeight="false" outlineLevel="0" collapsed="false">
      <c r="A52" s="17" t="n">
        <v>49</v>
      </c>
      <c r="B52" s="13"/>
      <c r="C52" s="16"/>
      <c r="D52" s="13"/>
      <c r="E52" s="14"/>
      <c r="F52" s="15" t="str">
        <f aca="false">IF(E52="","",MAX(E52,'Нормы СП'!$B$8))</f>
        <v/>
      </c>
      <c r="G52" s="14"/>
      <c r="H52" s="15" t="str">
        <f aca="false">IF(B52="","",IFERROR(INDEX(Помещения!$H$4:$H$23,MATCH(B52,Помещения!$B$4:$B$23,0)),""))</f>
        <v/>
      </c>
      <c r="I52" s="15" t="str">
        <f aca="false">IF(OR(H52="",G52=""),"",H52-G52)</f>
        <v/>
      </c>
      <c r="J52" s="18" t="str">
        <f aca="false">IF(B52="","",SUMIFS(Материалы!$L$4:$L$203,Материалы!$B$4:$B$203,B52,Материалы!$C$4:$C$203,C52))</f>
        <v/>
      </c>
      <c r="K52" s="18" t="str">
        <f aca="false">IF(OR(J52="",F52=""),"",J52/F52)</f>
        <v/>
      </c>
      <c r="L52" s="17" t="str">
        <f aca="false">IF(K52="","",IF(ROUND(K52,0)&gt;'Нормы СП'!$B$5,"В1",IF(ROUND(K52,0)&gt;'Нормы СП'!$B$6,"В2",IF(ROUND(K52,0)&gt;'Нормы СП'!$B$7,"В3",IF(ROUND(K52,0)&gt;=1,"В4","не В")))))</f>
        <v/>
      </c>
      <c r="M52" s="18" t="str">
        <f aca="false">IF(L52="В3",'Нормы СП'!$B$6,IF(L52="В2",'Нормы СП'!$B$5,""))</f>
        <v/>
      </c>
      <c r="N52" s="18" t="str">
        <f aca="false">IF(OR(M52="",I52=""),"",'Нормы СП'!$B$9*M52*I52^2)</f>
        <v/>
      </c>
      <c r="O52" s="17" t="str">
        <f aca="false">IF(N52="","",IF(J52&gt;=N52,"да","нет"))</f>
        <v/>
      </c>
      <c r="P52" s="17" t="str">
        <f aca="false">IF(L52="","",IF(O52="да",IF(L52="В3","В2","В1"),L52))</f>
        <v/>
      </c>
      <c r="Q52" s="15" t="str">
        <f aca="false">IF(B52="","",IF(COUNTIFS(Материалы!$B$4:$B$203,B52,Материалы!$C$4:$C$203,C52)=0,"",IF(COUNTIFS(Материалы!$B$4:$B$203,B52,Материалы!$C$4:$C$203,C52,Материалы!$M$4:$M$203,"&gt;0")&lt;COUNTIFS(Материалы!$B$4:$B$203,B52,Материалы!$C$4:$C$203,C52),"неизв.",_xlfn.MINIFS(Материалы!$M$4:$M$203,Материалы!$B$4:$B$203,B52,Материалы!$C$4:$C$203,C52))))</f>
        <v/>
      </c>
      <c r="R52" s="15" t="str">
        <f aca="false">IF(Q52="","",IF(Q52="неизв.",'Нормы СП'!$B$19,LOOKUP(Q52,'Нормы СП'!$A$23:$A$30,'Нормы СП'!$B$23:$B$30)))</f>
        <v/>
      </c>
      <c r="S52" s="15" t="str">
        <f aca="false">IF(R52="","",IF(I52="",R52,IF(I52&lt;'Нормы СП'!$B$18,R52+('Нормы СП'!$B$18-I52),R52)))</f>
        <v/>
      </c>
      <c r="T52" s="14"/>
      <c r="U52" s="19" t="str">
        <f aca="false">IF(P52&lt;&gt;"В4","",IF(COUNTIFS($B$4:$B$63,B52)&lt;2,"участок один, проверка не требуется",IF(T52="","укажите фактическое расстояние",IF(T52&gt;S52,"выполняется","НЕ выполняется"))))</f>
        <v/>
      </c>
      <c r="V52" s="17" t="str">
        <f aca="false">IF(P52="","",IF(P52="В1",1,IF(P52="В2",2,IF(P52="В3",3,IF(P52="В4",4,9)))))</f>
        <v/>
      </c>
      <c r="W52" s="19" t="str">
        <f aca="false">IF(B52="","",IF(AND(COUNTIFS(Материалы!$B$4:$B$203,B52,Материалы!$C$4:$C$203,C52)&gt;0,J52=0),"материалы внесены, но Q = 0 — проверьте Qн на листе «Материалы»",IF(AND(P52="В4",E52&gt;'Нормы СП'!$B$8),"В4 не подтверждается: площадь участка более 10 м² (табл. Б.1)",IF(U52="НЕ выполняется","В4 не подтверждается: расстояние меньше предельного (п. Б.2)",IF(AND(I52&lt;&gt;"",I52&lt;=0),"проверьте высоту: H получилось не больше нуля","")))))</f>
        <v/>
      </c>
    </row>
    <row r="53" customFormat="false" ht="15" hidden="false" customHeight="false" outlineLevel="0" collapsed="false">
      <c r="A53" s="17" t="n">
        <v>50</v>
      </c>
      <c r="B53" s="13"/>
      <c r="C53" s="16"/>
      <c r="D53" s="13"/>
      <c r="E53" s="14"/>
      <c r="F53" s="15" t="str">
        <f aca="false">IF(E53="","",MAX(E53,'Нормы СП'!$B$8))</f>
        <v/>
      </c>
      <c r="G53" s="14"/>
      <c r="H53" s="15" t="str">
        <f aca="false">IF(B53="","",IFERROR(INDEX(Помещения!$H$4:$H$23,MATCH(B53,Помещения!$B$4:$B$23,0)),""))</f>
        <v/>
      </c>
      <c r="I53" s="15" t="str">
        <f aca="false">IF(OR(H53="",G53=""),"",H53-G53)</f>
        <v/>
      </c>
      <c r="J53" s="18" t="str">
        <f aca="false">IF(B53="","",SUMIFS(Материалы!$L$4:$L$203,Материалы!$B$4:$B$203,B53,Материалы!$C$4:$C$203,C53))</f>
        <v/>
      </c>
      <c r="K53" s="18" t="str">
        <f aca="false">IF(OR(J53="",F53=""),"",J53/F53)</f>
        <v/>
      </c>
      <c r="L53" s="17" t="str">
        <f aca="false">IF(K53="","",IF(ROUND(K53,0)&gt;'Нормы СП'!$B$5,"В1",IF(ROUND(K53,0)&gt;'Нормы СП'!$B$6,"В2",IF(ROUND(K53,0)&gt;'Нормы СП'!$B$7,"В3",IF(ROUND(K53,0)&gt;=1,"В4","не В")))))</f>
        <v/>
      </c>
      <c r="M53" s="18" t="str">
        <f aca="false">IF(L53="В3",'Нормы СП'!$B$6,IF(L53="В2",'Нормы СП'!$B$5,""))</f>
        <v/>
      </c>
      <c r="N53" s="18" t="str">
        <f aca="false">IF(OR(M53="",I53=""),"",'Нормы СП'!$B$9*M53*I53^2)</f>
        <v/>
      </c>
      <c r="O53" s="17" t="str">
        <f aca="false">IF(N53="","",IF(J53&gt;=N53,"да","нет"))</f>
        <v/>
      </c>
      <c r="P53" s="17" t="str">
        <f aca="false">IF(L53="","",IF(O53="да",IF(L53="В3","В2","В1"),L53))</f>
        <v/>
      </c>
      <c r="Q53" s="15" t="str">
        <f aca="false">IF(B53="","",IF(COUNTIFS(Материалы!$B$4:$B$203,B53,Материалы!$C$4:$C$203,C53)=0,"",IF(COUNTIFS(Материалы!$B$4:$B$203,B53,Материалы!$C$4:$C$203,C53,Материалы!$M$4:$M$203,"&gt;0")&lt;COUNTIFS(Материалы!$B$4:$B$203,B53,Материалы!$C$4:$C$203,C53),"неизв.",_xlfn.MINIFS(Материалы!$M$4:$M$203,Материалы!$B$4:$B$203,B53,Материалы!$C$4:$C$203,C53))))</f>
        <v/>
      </c>
      <c r="R53" s="15" t="str">
        <f aca="false">IF(Q53="","",IF(Q53="неизв.",'Нормы СП'!$B$19,LOOKUP(Q53,'Нормы СП'!$A$23:$A$30,'Нормы СП'!$B$23:$B$30)))</f>
        <v/>
      </c>
      <c r="S53" s="15" t="str">
        <f aca="false">IF(R53="","",IF(I53="",R53,IF(I53&lt;'Нормы СП'!$B$18,R53+('Нормы СП'!$B$18-I53),R53)))</f>
        <v/>
      </c>
      <c r="T53" s="14"/>
      <c r="U53" s="19" t="str">
        <f aca="false">IF(P53&lt;&gt;"В4","",IF(COUNTIFS($B$4:$B$63,B53)&lt;2,"участок один, проверка не требуется",IF(T53="","укажите фактическое расстояние",IF(T53&gt;S53,"выполняется","НЕ выполняется"))))</f>
        <v/>
      </c>
      <c r="V53" s="17" t="str">
        <f aca="false">IF(P53="","",IF(P53="В1",1,IF(P53="В2",2,IF(P53="В3",3,IF(P53="В4",4,9)))))</f>
        <v/>
      </c>
      <c r="W53" s="19" t="str">
        <f aca="false">IF(B53="","",IF(AND(COUNTIFS(Материалы!$B$4:$B$203,B53,Материалы!$C$4:$C$203,C53)&gt;0,J53=0),"материалы внесены, но Q = 0 — проверьте Qн на листе «Материалы»",IF(AND(P53="В4",E53&gt;'Нормы СП'!$B$8),"В4 не подтверждается: площадь участка более 10 м² (табл. Б.1)",IF(U53="НЕ выполняется","В4 не подтверждается: расстояние меньше предельного (п. Б.2)",IF(AND(I53&lt;&gt;"",I53&lt;=0),"проверьте высоту: H получилось не больше нуля","")))))</f>
        <v/>
      </c>
    </row>
    <row r="54" customFormat="false" ht="15" hidden="false" customHeight="false" outlineLevel="0" collapsed="false">
      <c r="A54" s="17" t="n">
        <v>51</v>
      </c>
      <c r="B54" s="13"/>
      <c r="C54" s="16"/>
      <c r="D54" s="13"/>
      <c r="E54" s="14"/>
      <c r="F54" s="15" t="str">
        <f aca="false">IF(E54="","",MAX(E54,'Нормы СП'!$B$8))</f>
        <v/>
      </c>
      <c r="G54" s="14"/>
      <c r="H54" s="15" t="str">
        <f aca="false">IF(B54="","",IFERROR(INDEX(Помещения!$H$4:$H$23,MATCH(B54,Помещения!$B$4:$B$23,0)),""))</f>
        <v/>
      </c>
      <c r="I54" s="15" t="str">
        <f aca="false">IF(OR(H54="",G54=""),"",H54-G54)</f>
        <v/>
      </c>
      <c r="J54" s="18" t="str">
        <f aca="false">IF(B54="","",SUMIFS(Материалы!$L$4:$L$203,Материалы!$B$4:$B$203,B54,Материалы!$C$4:$C$203,C54))</f>
        <v/>
      </c>
      <c r="K54" s="18" t="str">
        <f aca="false">IF(OR(J54="",F54=""),"",J54/F54)</f>
        <v/>
      </c>
      <c r="L54" s="17" t="str">
        <f aca="false">IF(K54="","",IF(ROUND(K54,0)&gt;'Нормы СП'!$B$5,"В1",IF(ROUND(K54,0)&gt;'Нормы СП'!$B$6,"В2",IF(ROUND(K54,0)&gt;'Нормы СП'!$B$7,"В3",IF(ROUND(K54,0)&gt;=1,"В4","не В")))))</f>
        <v/>
      </c>
      <c r="M54" s="18" t="str">
        <f aca="false">IF(L54="В3",'Нормы СП'!$B$6,IF(L54="В2",'Нормы СП'!$B$5,""))</f>
        <v/>
      </c>
      <c r="N54" s="18" t="str">
        <f aca="false">IF(OR(M54="",I54=""),"",'Нормы СП'!$B$9*M54*I54^2)</f>
        <v/>
      </c>
      <c r="O54" s="17" t="str">
        <f aca="false">IF(N54="","",IF(J54&gt;=N54,"да","нет"))</f>
        <v/>
      </c>
      <c r="P54" s="17" t="str">
        <f aca="false">IF(L54="","",IF(O54="да",IF(L54="В3","В2","В1"),L54))</f>
        <v/>
      </c>
      <c r="Q54" s="15" t="str">
        <f aca="false">IF(B54="","",IF(COUNTIFS(Материалы!$B$4:$B$203,B54,Материалы!$C$4:$C$203,C54)=0,"",IF(COUNTIFS(Материалы!$B$4:$B$203,B54,Материалы!$C$4:$C$203,C54,Материалы!$M$4:$M$203,"&gt;0")&lt;COUNTIFS(Материалы!$B$4:$B$203,B54,Материалы!$C$4:$C$203,C54),"неизв.",_xlfn.MINIFS(Материалы!$M$4:$M$203,Материалы!$B$4:$B$203,B54,Материалы!$C$4:$C$203,C54))))</f>
        <v/>
      </c>
      <c r="R54" s="15" t="str">
        <f aca="false">IF(Q54="","",IF(Q54="неизв.",'Нормы СП'!$B$19,LOOKUP(Q54,'Нормы СП'!$A$23:$A$30,'Нормы СП'!$B$23:$B$30)))</f>
        <v/>
      </c>
      <c r="S54" s="15" t="str">
        <f aca="false">IF(R54="","",IF(I54="",R54,IF(I54&lt;'Нормы СП'!$B$18,R54+('Нормы СП'!$B$18-I54),R54)))</f>
        <v/>
      </c>
      <c r="T54" s="14"/>
      <c r="U54" s="19" t="str">
        <f aca="false">IF(P54&lt;&gt;"В4","",IF(COUNTIFS($B$4:$B$63,B54)&lt;2,"участок один, проверка не требуется",IF(T54="","укажите фактическое расстояние",IF(T54&gt;S54,"выполняется","НЕ выполняется"))))</f>
        <v/>
      </c>
      <c r="V54" s="17" t="str">
        <f aca="false">IF(P54="","",IF(P54="В1",1,IF(P54="В2",2,IF(P54="В3",3,IF(P54="В4",4,9)))))</f>
        <v/>
      </c>
      <c r="W54" s="19" t="str">
        <f aca="false">IF(B54="","",IF(AND(COUNTIFS(Материалы!$B$4:$B$203,B54,Материалы!$C$4:$C$203,C54)&gt;0,J54=0),"материалы внесены, но Q = 0 — проверьте Qн на листе «Материалы»",IF(AND(P54="В4",E54&gt;'Нормы СП'!$B$8),"В4 не подтверждается: площадь участка более 10 м² (табл. Б.1)",IF(U54="НЕ выполняется","В4 не подтверждается: расстояние меньше предельного (п. Б.2)",IF(AND(I54&lt;&gt;"",I54&lt;=0),"проверьте высоту: H получилось не больше нуля","")))))</f>
        <v/>
      </c>
    </row>
    <row r="55" customFormat="false" ht="15" hidden="false" customHeight="false" outlineLevel="0" collapsed="false">
      <c r="A55" s="17" t="n">
        <v>52</v>
      </c>
      <c r="B55" s="13"/>
      <c r="C55" s="16"/>
      <c r="D55" s="13"/>
      <c r="E55" s="14"/>
      <c r="F55" s="15" t="str">
        <f aca="false">IF(E55="","",MAX(E55,'Нормы СП'!$B$8))</f>
        <v/>
      </c>
      <c r="G55" s="14"/>
      <c r="H55" s="15" t="str">
        <f aca="false">IF(B55="","",IFERROR(INDEX(Помещения!$H$4:$H$23,MATCH(B55,Помещения!$B$4:$B$23,0)),""))</f>
        <v/>
      </c>
      <c r="I55" s="15" t="str">
        <f aca="false">IF(OR(H55="",G55=""),"",H55-G55)</f>
        <v/>
      </c>
      <c r="J55" s="18" t="str">
        <f aca="false">IF(B55="","",SUMIFS(Материалы!$L$4:$L$203,Материалы!$B$4:$B$203,B55,Материалы!$C$4:$C$203,C55))</f>
        <v/>
      </c>
      <c r="K55" s="18" t="str">
        <f aca="false">IF(OR(J55="",F55=""),"",J55/F55)</f>
        <v/>
      </c>
      <c r="L55" s="17" t="str">
        <f aca="false">IF(K55="","",IF(ROUND(K55,0)&gt;'Нормы СП'!$B$5,"В1",IF(ROUND(K55,0)&gt;'Нормы СП'!$B$6,"В2",IF(ROUND(K55,0)&gt;'Нормы СП'!$B$7,"В3",IF(ROUND(K55,0)&gt;=1,"В4","не В")))))</f>
        <v/>
      </c>
      <c r="M55" s="18" t="str">
        <f aca="false">IF(L55="В3",'Нормы СП'!$B$6,IF(L55="В2",'Нормы СП'!$B$5,""))</f>
        <v/>
      </c>
      <c r="N55" s="18" t="str">
        <f aca="false">IF(OR(M55="",I55=""),"",'Нормы СП'!$B$9*M55*I55^2)</f>
        <v/>
      </c>
      <c r="O55" s="17" t="str">
        <f aca="false">IF(N55="","",IF(J55&gt;=N55,"да","нет"))</f>
        <v/>
      </c>
      <c r="P55" s="17" t="str">
        <f aca="false">IF(L55="","",IF(O55="да",IF(L55="В3","В2","В1"),L55))</f>
        <v/>
      </c>
      <c r="Q55" s="15" t="str">
        <f aca="false">IF(B55="","",IF(COUNTIFS(Материалы!$B$4:$B$203,B55,Материалы!$C$4:$C$203,C55)=0,"",IF(COUNTIFS(Материалы!$B$4:$B$203,B55,Материалы!$C$4:$C$203,C55,Материалы!$M$4:$M$203,"&gt;0")&lt;COUNTIFS(Материалы!$B$4:$B$203,B55,Материалы!$C$4:$C$203,C55),"неизв.",_xlfn.MINIFS(Материалы!$M$4:$M$203,Материалы!$B$4:$B$203,B55,Материалы!$C$4:$C$203,C55))))</f>
        <v/>
      </c>
      <c r="R55" s="15" t="str">
        <f aca="false">IF(Q55="","",IF(Q55="неизв.",'Нормы СП'!$B$19,LOOKUP(Q55,'Нормы СП'!$A$23:$A$30,'Нормы СП'!$B$23:$B$30)))</f>
        <v/>
      </c>
      <c r="S55" s="15" t="str">
        <f aca="false">IF(R55="","",IF(I55="",R55,IF(I55&lt;'Нормы СП'!$B$18,R55+('Нормы СП'!$B$18-I55),R55)))</f>
        <v/>
      </c>
      <c r="T55" s="14"/>
      <c r="U55" s="19" t="str">
        <f aca="false">IF(P55&lt;&gt;"В4","",IF(COUNTIFS($B$4:$B$63,B55)&lt;2,"участок один, проверка не требуется",IF(T55="","укажите фактическое расстояние",IF(T55&gt;S55,"выполняется","НЕ выполняется"))))</f>
        <v/>
      </c>
      <c r="V55" s="17" t="str">
        <f aca="false">IF(P55="","",IF(P55="В1",1,IF(P55="В2",2,IF(P55="В3",3,IF(P55="В4",4,9)))))</f>
        <v/>
      </c>
      <c r="W55" s="19" t="str">
        <f aca="false">IF(B55="","",IF(AND(COUNTIFS(Материалы!$B$4:$B$203,B55,Материалы!$C$4:$C$203,C55)&gt;0,J55=0),"материалы внесены, но Q = 0 — проверьте Qн на листе «Материалы»",IF(AND(P55="В4",E55&gt;'Нормы СП'!$B$8),"В4 не подтверждается: площадь участка более 10 м² (табл. Б.1)",IF(U55="НЕ выполняется","В4 не подтверждается: расстояние меньше предельного (п. Б.2)",IF(AND(I55&lt;&gt;"",I55&lt;=0),"проверьте высоту: H получилось не больше нуля","")))))</f>
        <v/>
      </c>
    </row>
    <row r="56" customFormat="false" ht="15" hidden="false" customHeight="false" outlineLevel="0" collapsed="false">
      <c r="A56" s="17" t="n">
        <v>53</v>
      </c>
      <c r="B56" s="13"/>
      <c r="C56" s="16"/>
      <c r="D56" s="13"/>
      <c r="E56" s="14"/>
      <c r="F56" s="15" t="str">
        <f aca="false">IF(E56="","",MAX(E56,'Нормы СП'!$B$8))</f>
        <v/>
      </c>
      <c r="G56" s="14"/>
      <c r="H56" s="15" t="str">
        <f aca="false">IF(B56="","",IFERROR(INDEX(Помещения!$H$4:$H$23,MATCH(B56,Помещения!$B$4:$B$23,0)),""))</f>
        <v/>
      </c>
      <c r="I56" s="15" t="str">
        <f aca="false">IF(OR(H56="",G56=""),"",H56-G56)</f>
        <v/>
      </c>
      <c r="J56" s="18" t="str">
        <f aca="false">IF(B56="","",SUMIFS(Материалы!$L$4:$L$203,Материалы!$B$4:$B$203,B56,Материалы!$C$4:$C$203,C56))</f>
        <v/>
      </c>
      <c r="K56" s="18" t="str">
        <f aca="false">IF(OR(J56="",F56=""),"",J56/F56)</f>
        <v/>
      </c>
      <c r="L56" s="17" t="str">
        <f aca="false">IF(K56="","",IF(ROUND(K56,0)&gt;'Нормы СП'!$B$5,"В1",IF(ROUND(K56,0)&gt;'Нормы СП'!$B$6,"В2",IF(ROUND(K56,0)&gt;'Нормы СП'!$B$7,"В3",IF(ROUND(K56,0)&gt;=1,"В4","не В")))))</f>
        <v/>
      </c>
      <c r="M56" s="18" t="str">
        <f aca="false">IF(L56="В3",'Нормы СП'!$B$6,IF(L56="В2",'Нормы СП'!$B$5,""))</f>
        <v/>
      </c>
      <c r="N56" s="18" t="str">
        <f aca="false">IF(OR(M56="",I56=""),"",'Нормы СП'!$B$9*M56*I56^2)</f>
        <v/>
      </c>
      <c r="O56" s="17" t="str">
        <f aca="false">IF(N56="","",IF(J56&gt;=N56,"да","нет"))</f>
        <v/>
      </c>
      <c r="P56" s="17" t="str">
        <f aca="false">IF(L56="","",IF(O56="да",IF(L56="В3","В2","В1"),L56))</f>
        <v/>
      </c>
      <c r="Q56" s="15" t="str">
        <f aca="false">IF(B56="","",IF(COUNTIFS(Материалы!$B$4:$B$203,B56,Материалы!$C$4:$C$203,C56)=0,"",IF(COUNTIFS(Материалы!$B$4:$B$203,B56,Материалы!$C$4:$C$203,C56,Материалы!$M$4:$M$203,"&gt;0")&lt;COUNTIFS(Материалы!$B$4:$B$203,B56,Материалы!$C$4:$C$203,C56),"неизв.",_xlfn.MINIFS(Материалы!$M$4:$M$203,Материалы!$B$4:$B$203,B56,Материалы!$C$4:$C$203,C56))))</f>
        <v/>
      </c>
      <c r="R56" s="15" t="str">
        <f aca="false">IF(Q56="","",IF(Q56="неизв.",'Нормы СП'!$B$19,LOOKUP(Q56,'Нормы СП'!$A$23:$A$30,'Нормы СП'!$B$23:$B$30)))</f>
        <v/>
      </c>
      <c r="S56" s="15" t="str">
        <f aca="false">IF(R56="","",IF(I56="",R56,IF(I56&lt;'Нормы СП'!$B$18,R56+('Нормы СП'!$B$18-I56),R56)))</f>
        <v/>
      </c>
      <c r="T56" s="14"/>
      <c r="U56" s="19" t="str">
        <f aca="false">IF(P56&lt;&gt;"В4","",IF(COUNTIFS($B$4:$B$63,B56)&lt;2,"участок один, проверка не требуется",IF(T56="","укажите фактическое расстояние",IF(T56&gt;S56,"выполняется","НЕ выполняется"))))</f>
        <v/>
      </c>
      <c r="V56" s="17" t="str">
        <f aca="false">IF(P56="","",IF(P56="В1",1,IF(P56="В2",2,IF(P56="В3",3,IF(P56="В4",4,9)))))</f>
        <v/>
      </c>
      <c r="W56" s="19" t="str">
        <f aca="false">IF(B56="","",IF(AND(COUNTIFS(Материалы!$B$4:$B$203,B56,Материалы!$C$4:$C$203,C56)&gt;0,J56=0),"материалы внесены, но Q = 0 — проверьте Qн на листе «Материалы»",IF(AND(P56="В4",E56&gt;'Нормы СП'!$B$8),"В4 не подтверждается: площадь участка более 10 м² (табл. Б.1)",IF(U56="НЕ выполняется","В4 не подтверждается: расстояние меньше предельного (п. Б.2)",IF(AND(I56&lt;&gt;"",I56&lt;=0),"проверьте высоту: H получилось не больше нуля","")))))</f>
        <v/>
      </c>
    </row>
    <row r="57" customFormat="false" ht="15" hidden="false" customHeight="false" outlineLevel="0" collapsed="false">
      <c r="A57" s="17" t="n">
        <v>54</v>
      </c>
      <c r="B57" s="13"/>
      <c r="C57" s="16"/>
      <c r="D57" s="13"/>
      <c r="E57" s="14"/>
      <c r="F57" s="15" t="str">
        <f aca="false">IF(E57="","",MAX(E57,'Нормы СП'!$B$8))</f>
        <v/>
      </c>
      <c r="G57" s="14"/>
      <c r="H57" s="15" t="str">
        <f aca="false">IF(B57="","",IFERROR(INDEX(Помещения!$H$4:$H$23,MATCH(B57,Помещения!$B$4:$B$23,0)),""))</f>
        <v/>
      </c>
      <c r="I57" s="15" t="str">
        <f aca="false">IF(OR(H57="",G57=""),"",H57-G57)</f>
        <v/>
      </c>
      <c r="J57" s="18" t="str">
        <f aca="false">IF(B57="","",SUMIFS(Материалы!$L$4:$L$203,Материалы!$B$4:$B$203,B57,Материалы!$C$4:$C$203,C57))</f>
        <v/>
      </c>
      <c r="K57" s="18" t="str">
        <f aca="false">IF(OR(J57="",F57=""),"",J57/F57)</f>
        <v/>
      </c>
      <c r="L57" s="17" t="str">
        <f aca="false">IF(K57="","",IF(ROUND(K57,0)&gt;'Нормы СП'!$B$5,"В1",IF(ROUND(K57,0)&gt;'Нормы СП'!$B$6,"В2",IF(ROUND(K57,0)&gt;'Нормы СП'!$B$7,"В3",IF(ROUND(K57,0)&gt;=1,"В4","не В")))))</f>
        <v/>
      </c>
      <c r="M57" s="18" t="str">
        <f aca="false">IF(L57="В3",'Нормы СП'!$B$6,IF(L57="В2",'Нормы СП'!$B$5,""))</f>
        <v/>
      </c>
      <c r="N57" s="18" t="str">
        <f aca="false">IF(OR(M57="",I57=""),"",'Нормы СП'!$B$9*M57*I57^2)</f>
        <v/>
      </c>
      <c r="O57" s="17" t="str">
        <f aca="false">IF(N57="","",IF(J57&gt;=N57,"да","нет"))</f>
        <v/>
      </c>
      <c r="P57" s="17" t="str">
        <f aca="false">IF(L57="","",IF(O57="да",IF(L57="В3","В2","В1"),L57))</f>
        <v/>
      </c>
      <c r="Q57" s="15" t="str">
        <f aca="false">IF(B57="","",IF(COUNTIFS(Материалы!$B$4:$B$203,B57,Материалы!$C$4:$C$203,C57)=0,"",IF(COUNTIFS(Материалы!$B$4:$B$203,B57,Материалы!$C$4:$C$203,C57,Материалы!$M$4:$M$203,"&gt;0")&lt;COUNTIFS(Материалы!$B$4:$B$203,B57,Материалы!$C$4:$C$203,C57),"неизв.",_xlfn.MINIFS(Материалы!$M$4:$M$203,Материалы!$B$4:$B$203,B57,Материалы!$C$4:$C$203,C57))))</f>
        <v/>
      </c>
      <c r="R57" s="15" t="str">
        <f aca="false">IF(Q57="","",IF(Q57="неизв.",'Нормы СП'!$B$19,LOOKUP(Q57,'Нормы СП'!$A$23:$A$30,'Нормы СП'!$B$23:$B$30)))</f>
        <v/>
      </c>
      <c r="S57" s="15" t="str">
        <f aca="false">IF(R57="","",IF(I57="",R57,IF(I57&lt;'Нормы СП'!$B$18,R57+('Нормы СП'!$B$18-I57),R57)))</f>
        <v/>
      </c>
      <c r="T57" s="14"/>
      <c r="U57" s="19" t="str">
        <f aca="false">IF(P57&lt;&gt;"В4","",IF(COUNTIFS($B$4:$B$63,B57)&lt;2,"участок один, проверка не требуется",IF(T57="","укажите фактическое расстояние",IF(T57&gt;S57,"выполняется","НЕ выполняется"))))</f>
        <v/>
      </c>
      <c r="V57" s="17" t="str">
        <f aca="false">IF(P57="","",IF(P57="В1",1,IF(P57="В2",2,IF(P57="В3",3,IF(P57="В4",4,9)))))</f>
        <v/>
      </c>
      <c r="W57" s="19" t="str">
        <f aca="false">IF(B57="","",IF(AND(COUNTIFS(Материалы!$B$4:$B$203,B57,Материалы!$C$4:$C$203,C57)&gt;0,J57=0),"материалы внесены, но Q = 0 — проверьте Qн на листе «Материалы»",IF(AND(P57="В4",E57&gt;'Нормы СП'!$B$8),"В4 не подтверждается: площадь участка более 10 м² (табл. Б.1)",IF(U57="НЕ выполняется","В4 не подтверждается: расстояние меньше предельного (п. Б.2)",IF(AND(I57&lt;&gt;"",I57&lt;=0),"проверьте высоту: H получилось не больше нуля","")))))</f>
        <v/>
      </c>
    </row>
    <row r="58" customFormat="false" ht="15" hidden="false" customHeight="false" outlineLevel="0" collapsed="false">
      <c r="A58" s="17" t="n">
        <v>55</v>
      </c>
      <c r="B58" s="13"/>
      <c r="C58" s="16"/>
      <c r="D58" s="13"/>
      <c r="E58" s="14"/>
      <c r="F58" s="15" t="str">
        <f aca="false">IF(E58="","",MAX(E58,'Нормы СП'!$B$8))</f>
        <v/>
      </c>
      <c r="G58" s="14"/>
      <c r="H58" s="15" t="str">
        <f aca="false">IF(B58="","",IFERROR(INDEX(Помещения!$H$4:$H$23,MATCH(B58,Помещения!$B$4:$B$23,0)),""))</f>
        <v/>
      </c>
      <c r="I58" s="15" t="str">
        <f aca="false">IF(OR(H58="",G58=""),"",H58-G58)</f>
        <v/>
      </c>
      <c r="J58" s="18" t="str">
        <f aca="false">IF(B58="","",SUMIFS(Материалы!$L$4:$L$203,Материалы!$B$4:$B$203,B58,Материалы!$C$4:$C$203,C58))</f>
        <v/>
      </c>
      <c r="K58" s="18" t="str">
        <f aca="false">IF(OR(J58="",F58=""),"",J58/F58)</f>
        <v/>
      </c>
      <c r="L58" s="17" t="str">
        <f aca="false">IF(K58="","",IF(ROUND(K58,0)&gt;'Нормы СП'!$B$5,"В1",IF(ROUND(K58,0)&gt;'Нормы СП'!$B$6,"В2",IF(ROUND(K58,0)&gt;'Нормы СП'!$B$7,"В3",IF(ROUND(K58,0)&gt;=1,"В4","не В")))))</f>
        <v/>
      </c>
      <c r="M58" s="18" t="str">
        <f aca="false">IF(L58="В3",'Нормы СП'!$B$6,IF(L58="В2",'Нормы СП'!$B$5,""))</f>
        <v/>
      </c>
      <c r="N58" s="18" t="str">
        <f aca="false">IF(OR(M58="",I58=""),"",'Нормы СП'!$B$9*M58*I58^2)</f>
        <v/>
      </c>
      <c r="O58" s="17" t="str">
        <f aca="false">IF(N58="","",IF(J58&gt;=N58,"да","нет"))</f>
        <v/>
      </c>
      <c r="P58" s="17" t="str">
        <f aca="false">IF(L58="","",IF(O58="да",IF(L58="В3","В2","В1"),L58))</f>
        <v/>
      </c>
      <c r="Q58" s="15" t="str">
        <f aca="false">IF(B58="","",IF(COUNTIFS(Материалы!$B$4:$B$203,B58,Материалы!$C$4:$C$203,C58)=0,"",IF(COUNTIFS(Материалы!$B$4:$B$203,B58,Материалы!$C$4:$C$203,C58,Материалы!$M$4:$M$203,"&gt;0")&lt;COUNTIFS(Материалы!$B$4:$B$203,B58,Материалы!$C$4:$C$203,C58),"неизв.",_xlfn.MINIFS(Материалы!$M$4:$M$203,Материалы!$B$4:$B$203,B58,Материалы!$C$4:$C$203,C58))))</f>
        <v/>
      </c>
      <c r="R58" s="15" t="str">
        <f aca="false">IF(Q58="","",IF(Q58="неизв.",'Нормы СП'!$B$19,LOOKUP(Q58,'Нормы СП'!$A$23:$A$30,'Нормы СП'!$B$23:$B$30)))</f>
        <v/>
      </c>
      <c r="S58" s="15" t="str">
        <f aca="false">IF(R58="","",IF(I58="",R58,IF(I58&lt;'Нормы СП'!$B$18,R58+('Нормы СП'!$B$18-I58),R58)))</f>
        <v/>
      </c>
      <c r="T58" s="14"/>
      <c r="U58" s="19" t="str">
        <f aca="false">IF(P58&lt;&gt;"В4","",IF(COUNTIFS($B$4:$B$63,B58)&lt;2,"участок один, проверка не требуется",IF(T58="","укажите фактическое расстояние",IF(T58&gt;S58,"выполняется","НЕ выполняется"))))</f>
        <v/>
      </c>
      <c r="V58" s="17" t="str">
        <f aca="false">IF(P58="","",IF(P58="В1",1,IF(P58="В2",2,IF(P58="В3",3,IF(P58="В4",4,9)))))</f>
        <v/>
      </c>
      <c r="W58" s="19" t="str">
        <f aca="false">IF(B58="","",IF(AND(COUNTIFS(Материалы!$B$4:$B$203,B58,Материалы!$C$4:$C$203,C58)&gt;0,J58=0),"материалы внесены, но Q = 0 — проверьте Qн на листе «Материалы»",IF(AND(P58="В4",E58&gt;'Нормы СП'!$B$8),"В4 не подтверждается: площадь участка более 10 м² (табл. Б.1)",IF(U58="НЕ выполняется","В4 не подтверждается: расстояние меньше предельного (п. Б.2)",IF(AND(I58&lt;&gt;"",I58&lt;=0),"проверьте высоту: H получилось не больше нуля","")))))</f>
        <v/>
      </c>
    </row>
    <row r="59" customFormat="false" ht="15" hidden="false" customHeight="false" outlineLevel="0" collapsed="false">
      <c r="A59" s="17" t="n">
        <v>56</v>
      </c>
      <c r="B59" s="13"/>
      <c r="C59" s="16"/>
      <c r="D59" s="13"/>
      <c r="E59" s="14"/>
      <c r="F59" s="15" t="str">
        <f aca="false">IF(E59="","",MAX(E59,'Нормы СП'!$B$8))</f>
        <v/>
      </c>
      <c r="G59" s="14"/>
      <c r="H59" s="15" t="str">
        <f aca="false">IF(B59="","",IFERROR(INDEX(Помещения!$H$4:$H$23,MATCH(B59,Помещения!$B$4:$B$23,0)),""))</f>
        <v/>
      </c>
      <c r="I59" s="15" t="str">
        <f aca="false">IF(OR(H59="",G59=""),"",H59-G59)</f>
        <v/>
      </c>
      <c r="J59" s="18" t="str">
        <f aca="false">IF(B59="","",SUMIFS(Материалы!$L$4:$L$203,Материалы!$B$4:$B$203,B59,Материалы!$C$4:$C$203,C59))</f>
        <v/>
      </c>
      <c r="K59" s="18" t="str">
        <f aca="false">IF(OR(J59="",F59=""),"",J59/F59)</f>
        <v/>
      </c>
      <c r="L59" s="17" t="str">
        <f aca="false">IF(K59="","",IF(ROUND(K59,0)&gt;'Нормы СП'!$B$5,"В1",IF(ROUND(K59,0)&gt;'Нормы СП'!$B$6,"В2",IF(ROUND(K59,0)&gt;'Нормы СП'!$B$7,"В3",IF(ROUND(K59,0)&gt;=1,"В4","не В")))))</f>
        <v/>
      </c>
      <c r="M59" s="18" t="str">
        <f aca="false">IF(L59="В3",'Нормы СП'!$B$6,IF(L59="В2",'Нормы СП'!$B$5,""))</f>
        <v/>
      </c>
      <c r="N59" s="18" t="str">
        <f aca="false">IF(OR(M59="",I59=""),"",'Нормы СП'!$B$9*M59*I59^2)</f>
        <v/>
      </c>
      <c r="O59" s="17" t="str">
        <f aca="false">IF(N59="","",IF(J59&gt;=N59,"да","нет"))</f>
        <v/>
      </c>
      <c r="P59" s="17" t="str">
        <f aca="false">IF(L59="","",IF(O59="да",IF(L59="В3","В2","В1"),L59))</f>
        <v/>
      </c>
      <c r="Q59" s="15" t="str">
        <f aca="false">IF(B59="","",IF(COUNTIFS(Материалы!$B$4:$B$203,B59,Материалы!$C$4:$C$203,C59)=0,"",IF(COUNTIFS(Материалы!$B$4:$B$203,B59,Материалы!$C$4:$C$203,C59,Материалы!$M$4:$M$203,"&gt;0")&lt;COUNTIFS(Материалы!$B$4:$B$203,B59,Материалы!$C$4:$C$203,C59),"неизв.",_xlfn.MINIFS(Материалы!$M$4:$M$203,Материалы!$B$4:$B$203,B59,Материалы!$C$4:$C$203,C59))))</f>
        <v/>
      </c>
      <c r="R59" s="15" t="str">
        <f aca="false">IF(Q59="","",IF(Q59="неизв.",'Нормы СП'!$B$19,LOOKUP(Q59,'Нормы СП'!$A$23:$A$30,'Нормы СП'!$B$23:$B$30)))</f>
        <v/>
      </c>
      <c r="S59" s="15" t="str">
        <f aca="false">IF(R59="","",IF(I59="",R59,IF(I59&lt;'Нормы СП'!$B$18,R59+('Нормы СП'!$B$18-I59),R59)))</f>
        <v/>
      </c>
      <c r="T59" s="14"/>
      <c r="U59" s="19" t="str">
        <f aca="false">IF(P59&lt;&gt;"В4","",IF(COUNTIFS($B$4:$B$63,B59)&lt;2,"участок один, проверка не требуется",IF(T59="","укажите фактическое расстояние",IF(T59&gt;S59,"выполняется","НЕ выполняется"))))</f>
        <v/>
      </c>
      <c r="V59" s="17" t="str">
        <f aca="false">IF(P59="","",IF(P59="В1",1,IF(P59="В2",2,IF(P59="В3",3,IF(P59="В4",4,9)))))</f>
        <v/>
      </c>
      <c r="W59" s="19" t="str">
        <f aca="false">IF(B59="","",IF(AND(COUNTIFS(Материалы!$B$4:$B$203,B59,Материалы!$C$4:$C$203,C59)&gt;0,J59=0),"материалы внесены, но Q = 0 — проверьте Qн на листе «Материалы»",IF(AND(P59="В4",E59&gt;'Нормы СП'!$B$8),"В4 не подтверждается: площадь участка более 10 м² (табл. Б.1)",IF(U59="НЕ выполняется","В4 не подтверждается: расстояние меньше предельного (п. Б.2)",IF(AND(I59&lt;&gt;"",I59&lt;=0),"проверьте высоту: H получилось не больше нуля","")))))</f>
        <v/>
      </c>
    </row>
    <row r="60" customFormat="false" ht="15" hidden="false" customHeight="false" outlineLevel="0" collapsed="false">
      <c r="A60" s="17" t="n">
        <v>57</v>
      </c>
      <c r="B60" s="13"/>
      <c r="C60" s="16"/>
      <c r="D60" s="13"/>
      <c r="E60" s="14"/>
      <c r="F60" s="15" t="str">
        <f aca="false">IF(E60="","",MAX(E60,'Нормы СП'!$B$8))</f>
        <v/>
      </c>
      <c r="G60" s="14"/>
      <c r="H60" s="15" t="str">
        <f aca="false">IF(B60="","",IFERROR(INDEX(Помещения!$H$4:$H$23,MATCH(B60,Помещения!$B$4:$B$23,0)),""))</f>
        <v/>
      </c>
      <c r="I60" s="15" t="str">
        <f aca="false">IF(OR(H60="",G60=""),"",H60-G60)</f>
        <v/>
      </c>
      <c r="J60" s="18" t="str">
        <f aca="false">IF(B60="","",SUMIFS(Материалы!$L$4:$L$203,Материалы!$B$4:$B$203,B60,Материалы!$C$4:$C$203,C60))</f>
        <v/>
      </c>
      <c r="K60" s="18" t="str">
        <f aca="false">IF(OR(J60="",F60=""),"",J60/F60)</f>
        <v/>
      </c>
      <c r="L60" s="17" t="str">
        <f aca="false">IF(K60="","",IF(ROUND(K60,0)&gt;'Нормы СП'!$B$5,"В1",IF(ROUND(K60,0)&gt;'Нормы СП'!$B$6,"В2",IF(ROUND(K60,0)&gt;'Нормы СП'!$B$7,"В3",IF(ROUND(K60,0)&gt;=1,"В4","не В")))))</f>
        <v/>
      </c>
      <c r="M60" s="18" t="str">
        <f aca="false">IF(L60="В3",'Нормы СП'!$B$6,IF(L60="В2",'Нормы СП'!$B$5,""))</f>
        <v/>
      </c>
      <c r="N60" s="18" t="str">
        <f aca="false">IF(OR(M60="",I60=""),"",'Нормы СП'!$B$9*M60*I60^2)</f>
        <v/>
      </c>
      <c r="O60" s="17" t="str">
        <f aca="false">IF(N60="","",IF(J60&gt;=N60,"да","нет"))</f>
        <v/>
      </c>
      <c r="P60" s="17" t="str">
        <f aca="false">IF(L60="","",IF(O60="да",IF(L60="В3","В2","В1"),L60))</f>
        <v/>
      </c>
      <c r="Q60" s="15" t="str">
        <f aca="false">IF(B60="","",IF(COUNTIFS(Материалы!$B$4:$B$203,B60,Материалы!$C$4:$C$203,C60)=0,"",IF(COUNTIFS(Материалы!$B$4:$B$203,B60,Материалы!$C$4:$C$203,C60,Материалы!$M$4:$M$203,"&gt;0")&lt;COUNTIFS(Материалы!$B$4:$B$203,B60,Материалы!$C$4:$C$203,C60),"неизв.",_xlfn.MINIFS(Материалы!$M$4:$M$203,Материалы!$B$4:$B$203,B60,Материалы!$C$4:$C$203,C60))))</f>
        <v/>
      </c>
      <c r="R60" s="15" t="str">
        <f aca="false">IF(Q60="","",IF(Q60="неизв.",'Нормы СП'!$B$19,LOOKUP(Q60,'Нормы СП'!$A$23:$A$30,'Нормы СП'!$B$23:$B$30)))</f>
        <v/>
      </c>
      <c r="S60" s="15" t="str">
        <f aca="false">IF(R60="","",IF(I60="",R60,IF(I60&lt;'Нормы СП'!$B$18,R60+('Нормы СП'!$B$18-I60),R60)))</f>
        <v/>
      </c>
      <c r="T60" s="14"/>
      <c r="U60" s="19" t="str">
        <f aca="false">IF(P60&lt;&gt;"В4","",IF(COUNTIFS($B$4:$B$63,B60)&lt;2,"участок один, проверка не требуется",IF(T60="","укажите фактическое расстояние",IF(T60&gt;S60,"выполняется","НЕ выполняется"))))</f>
        <v/>
      </c>
      <c r="V60" s="17" t="str">
        <f aca="false">IF(P60="","",IF(P60="В1",1,IF(P60="В2",2,IF(P60="В3",3,IF(P60="В4",4,9)))))</f>
        <v/>
      </c>
      <c r="W60" s="19" t="str">
        <f aca="false">IF(B60="","",IF(AND(COUNTIFS(Материалы!$B$4:$B$203,B60,Материалы!$C$4:$C$203,C60)&gt;0,J60=0),"материалы внесены, но Q = 0 — проверьте Qн на листе «Материалы»",IF(AND(P60="В4",E60&gt;'Нормы СП'!$B$8),"В4 не подтверждается: площадь участка более 10 м² (табл. Б.1)",IF(U60="НЕ выполняется","В4 не подтверждается: расстояние меньше предельного (п. Б.2)",IF(AND(I60&lt;&gt;"",I60&lt;=0),"проверьте высоту: H получилось не больше нуля","")))))</f>
        <v/>
      </c>
    </row>
    <row r="61" customFormat="false" ht="15" hidden="false" customHeight="false" outlineLevel="0" collapsed="false">
      <c r="A61" s="17" t="n">
        <v>58</v>
      </c>
      <c r="B61" s="13"/>
      <c r="C61" s="16"/>
      <c r="D61" s="13"/>
      <c r="E61" s="14"/>
      <c r="F61" s="15" t="str">
        <f aca="false">IF(E61="","",MAX(E61,'Нормы СП'!$B$8))</f>
        <v/>
      </c>
      <c r="G61" s="14"/>
      <c r="H61" s="15" t="str">
        <f aca="false">IF(B61="","",IFERROR(INDEX(Помещения!$H$4:$H$23,MATCH(B61,Помещения!$B$4:$B$23,0)),""))</f>
        <v/>
      </c>
      <c r="I61" s="15" t="str">
        <f aca="false">IF(OR(H61="",G61=""),"",H61-G61)</f>
        <v/>
      </c>
      <c r="J61" s="18" t="str">
        <f aca="false">IF(B61="","",SUMIFS(Материалы!$L$4:$L$203,Материалы!$B$4:$B$203,B61,Материалы!$C$4:$C$203,C61))</f>
        <v/>
      </c>
      <c r="K61" s="18" t="str">
        <f aca="false">IF(OR(J61="",F61=""),"",J61/F61)</f>
        <v/>
      </c>
      <c r="L61" s="17" t="str">
        <f aca="false">IF(K61="","",IF(ROUND(K61,0)&gt;'Нормы СП'!$B$5,"В1",IF(ROUND(K61,0)&gt;'Нормы СП'!$B$6,"В2",IF(ROUND(K61,0)&gt;'Нормы СП'!$B$7,"В3",IF(ROUND(K61,0)&gt;=1,"В4","не В")))))</f>
        <v/>
      </c>
      <c r="M61" s="18" t="str">
        <f aca="false">IF(L61="В3",'Нормы СП'!$B$6,IF(L61="В2",'Нормы СП'!$B$5,""))</f>
        <v/>
      </c>
      <c r="N61" s="18" t="str">
        <f aca="false">IF(OR(M61="",I61=""),"",'Нормы СП'!$B$9*M61*I61^2)</f>
        <v/>
      </c>
      <c r="O61" s="17" t="str">
        <f aca="false">IF(N61="","",IF(J61&gt;=N61,"да","нет"))</f>
        <v/>
      </c>
      <c r="P61" s="17" t="str">
        <f aca="false">IF(L61="","",IF(O61="да",IF(L61="В3","В2","В1"),L61))</f>
        <v/>
      </c>
      <c r="Q61" s="15" t="str">
        <f aca="false">IF(B61="","",IF(COUNTIFS(Материалы!$B$4:$B$203,B61,Материалы!$C$4:$C$203,C61)=0,"",IF(COUNTIFS(Материалы!$B$4:$B$203,B61,Материалы!$C$4:$C$203,C61,Материалы!$M$4:$M$203,"&gt;0")&lt;COUNTIFS(Материалы!$B$4:$B$203,B61,Материалы!$C$4:$C$203,C61),"неизв.",_xlfn.MINIFS(Материалы!$M$4:$M$203,Материалы!$B$4:$B$203,B61,Материалы!$C$4:$C$203,C61))))</f>
        <v/>
      </c>
      <c r="R61" s="15" t="str">
        <f aca="false">IF(Q61="","",IF(Q61="неизв.",'Нормы СП'!$B$19,LOOKUP(Q61,'Нормы СП'!$A$23:$A$30,'Нормы СП'!$B$23:$B$30)))</f>
        <v/>
      </c>
      <c r="S61" s="15" t="str">
        <f aca="false">IF(R61="","",IF(I61="",R61,IF(I61&lt;'Нормы СП'!$B$18,R61+('Нормы СП'!$B$18-I61),R61)))</f>
        <v/>
      </c>
      <c r="T61" s="14"/>
      <c r="U61" s="19" t="str">
        <f aca="false">IF(P61&lt;&gt;"В4","",IF(COUNTIFS($B$4:$B$63,B61)&lt;2,"участок один, проверка не требуется",IF(T61="","укажите фактическое расстояние",IF(T61&gt;S61,"выполняется","НЕ выполняется"))))</f>
        <v/>
      </c>
      <c r="V61" s="17" t="str">
        <f aca="false">IF(P61="","",IF(P61="В1",1,IF(P61="В2",2,IF(P61="В3",3,IF(P61="В4",4,9)))))</f>
        <v/>
      </c>
      <c r="W61" s="19" t="str">
        <f aca="false">IF(B61="","",IF(AND(COUNTIFS(Материалы!$B$4:$B$203,B61,Материалы!$C$4:$C$203,C61)&gt;0,J61=0),"материалы внесены, но Q = 0 — проверьте Qн на листе «Материалы»",IF(AND(P61="В4",E61&gt;'Нормы СП'!$B$8),"В4 не подтверждается: площадь участка более 10 м² (табл. Б.1)",IF(U61="НЕ выполняется","В4 не подтверждается: расстояние меньше предельного (п. Б.2)",IF(AND(I61&lt;&gt;"",I61&lt;=0),"проверьте высоту: H получилось не больше нуля","")))))</f>
        <v/>
      </c>
    </row>
    <row r="62" customFormat="false" ht="15" hidden="false" customHeight="false" outlineLevel="0" collapsed="false">
      <c r="A62" s="17" t="n">
        <v>59</v>
      </c>
      <c r="B62" s="13"/>
      <c r="C62" s="16"/>
      <c r="D62" s="13"/>
      <c r="E62" s="14"/>
      <c r="F62" s="15" t="str">
        <f aca="false">IF(E62="","",MAX(E62,'Нормы СП'!$B$8))</f>
        <v/>
      </c>
      <c r="G62" s="14"/>
      <c r="H62" s="15" t="str">
        <f aca="false">IF(B62="","",IFERROR(INDEX(Помещения!$H$4:$H$23,MATCH(B62,Помещения!$B$4:$B$23,0)),""))</f>
        <v/>
      </c>
      <c r="I62" s="15" t="str">
        <f aca="false">IF(OR(H62="",G62=""),"",H62-G62)</f>
        <v/>
      </c>
      <c r="J62" s="18" t="str">
        <f aca="false">IF(B62="","",SUMIFS(Материалы!$L$4:$L$203,Материалы!$B$4:$B$203,B62,Материалы!$C$4:$C$203,C62))</f>
        <v/>
      </c>
      <c r="K62" s="18" t="str">
        <f aca="false">IF(OR(J62="",F62=""),"",J62/F62)</f>
        <v/>
      </c>
      <c r="L62" s="17" t="str">
        <f aca="false">IF(K62="","",IF(ROUND(K62,0)&gt;'Нормы СП'!$B$5,"В1",IF(ROUND(K62,0)&gt;'Нормы СП'!$B$6,"В2",IF(ROUND(K62,0)&gt;'Нормы СП'!$B$7,"В3",IF(ROUND(K62,0)&gt;=1,"В4","не В")))))</f>
        <v/>
      </c>
      <c r="M62" s="18" t="str">
        <f aca="false">IF(L62="В3",'Нормы СП'!$B$6,IF(L62="В2",'Нормы СП'!$B$5,""))</f>
        <v/>
      </c>
      <c r="N62" s="18" t="str">
        <f aca="false">IF(OR(M62="",I62=""),"",'Нормы СП'!$B$9*M62*I62^2)</f>
        <v/>
      </c>
      <c r="O62" s="17" t="str">
        <f aca="false">IF(N62="","",IF(J62&gt;=N62,"да","нет"))</f>
        <v/>
      </c>
      <c r="P62" s="17" t="str">
        <f aca="false">IF(L62="","",IF(O62="да",IF(L62="В3","В2","В1"),L62))</f>
        <v/>
      </c>
      <c r="Q62" s="15" t="str">
        <f aca="false">IF(B62="","",IF(COUNTIFS(Материалы!$B$4:$B$203,B62,Материалы!$C$4:$C$203,C62)=0,"",IF(COUNTIFS(Материалы!$B$4:$B$203,B62,Материалы!$C$4:$C$203,C62,Материалы!$M$4:$M$203,"&gt;0")&lt;COUNTIFS(Материалы!$B$4:$B$203,B62,Материалы!$C$4:$C$203,C62),"неизв.",_xlfn.MINIFS(Материалы!$M$4:$M$203,Материалы!$B$4:$B$203,B62,Материалы!$C$4:$C$203,C62))))</f>
        <v/>
      </c>
      <c r="R62" s="15" t="str">
        <f aca="false">IF(Q62="","",IF(Q62="неизв.",'Нормы СП'!$B$19,LOOKUP(Q62,'Нормы СП'!$A$23:$A$30,'Нормы СП'!$B$23:$B$30)))</f>
        <v/>
      </c>
      <c r="S62" s="15" t="str">
        <f aca="false">IF(R62="","",IF(I62="",R62,IF(I62&lt;'Нормы СП'!$B$18,R62+('Нормы СП'!$B$18-I62),R62)))</f>
        <v/>
      </c>
      <c r="T62" s="14"/>
      <c r="U62" s="19" t="str">
        <f aca="false">IF(P62&lt;&gt;"В4","",IF(COUNTIFS($B$4:$B$63,B62)&lt;2,"участок один, проверка не требуется",IF(T62="","укажите фактическое расстояние",IF(T62&gt;S62,"выполняется","НЕ выполняется"))))</f>
        <v/>
      </c>
      <c r="V62" s="17" t="str">
        <f aca="false">IF(P62="","",IF(P62="В1",1,IF(P62="В2",2,IF(P62="В3",3,IF(P62="В4",4,9)))))</f>
        <v/>
      </c>
      <c r="W62" s="19" t="str">
        <f aca="false">IF(B62="","",IF(AND(COUNTIFS(Материалы!$B$4:$B$203,B62,Материалы!$C$4:$C$203,C62)&gt;0,J62=0),"материалы внесены, но Q = 0 — проверьте Qн на листе «Материалы»",IF(AND(P62="В4",E62&gt;'Нормы СП'!$B$8),"В4 не подтверждается: площадь участка более 10 м² (табл. Б.1)",IF(U62="НЕ выполняется","В4 не подтверждается: расстояние меньше предельного (п. Б.2)",IF(AND(I62&lt;&gt;"",I62&lt;=0),"проверьте высоту: H получилось не больше нуля","")))))</f>
        <v/>
      </c>
    </row>
    <row r="63" customFormat="false" ht="15" hidden="false" customHeight="false" outlineLevel="0" collapsed="false">
      <c r="A63" s="17" t="n">
        <v>60</v>
      </c>
      <c r="B63" s="13"/>
      <c r="C63" s="16"/>
      <c r="D63" s="13"/>
      <c r="E63" s="14"/>
      <c r="F63" s="15" t="str">
        <f aca="false">IF(E63="","",MAX(E63,'Нормы СП'!$B$8))</f>
        <v/>
      </c>
      <c r="G63" s="14"/>
      <c r="H63" s="15" t="str">
        <f aca="false">IF(B63="","",IFERROR(INDEX(Помещения!$H$4:$H$23,MATCH(B63,Помещения!$B$4:$B$23,0)),""))</f>
        <v/>
      </c>
      <c r="I63" s="15" t="str">
        <f aca="false">IF(OR(H63="",G63=""),"",H63-G63)</f>
        <v/>
      </c>
      <c r="J63" s="18" t="str">
        <f aca="false">IF(B63="","",SUMIFS(Материалы!$L$4:$L$203,Материалы!$B$4:$B$203,B63,Материалы!$C$4:$C$203,C63))</f>
        <v/>
      </c>
      <c r="K63" s="18" t="str">
        <f aca="false">IF(OR(J63="",F63=""),"",J63/F63)</f>
        <v/>
      </c>
      <c r="L63" s="17" t="str">
        <f aca="false">IF(K63="","",IF(ROUND(K63,0)&gt;'Нормы СП'!$B$5,"В1",IF(ROUND(K63,0)&gt;'Нормы СП'!$B$6,"В2",IF(ROUND(K63,0)&gt;'Нормы СП'!$B$7,"В3",IF(ROUND(K63,0)&gt;=1,"В4","не В")))))</f>
        <v/>
      </c>
      <c r="M63" s="18" t="str">
        <f aca="false">IF(L63="В3",'Нормы СП'!$B$6,IF(L63="В2",'Нормы СП'!$B$5,""))</f>
        <v/>
      </c>
      <c r="N63" s="18" t="str">
        <f aca="false">IF(OR(M63="",I63=""),"",'Нормы СП'!$B$9*M63*I63^2)</f>
        <v/>
      </c>
      <c r="O63" s="17" t="str">
        <f aca="false">IF(N63="","",IF(J63&gt;=N63,"да","нет"))</f>
        <v/>
      </c>
      <c r="P63" s="17" t="str">
        <f aca="false">IF(L63="","",IF(O63="да",IF(L63="В3","В2","В1"),L63))</f>
        <v/>
      </c>
      <c r="Q63" s="15" t="str">
        <f aca="false">IF(B63="","",IF(COUNTIFS(Материалы!$B$4:$B$203,B63,Материалы!$C$4:$C$203,C63)=0,"",IF(COUNTIFS(Материалы!$B$4:$B$203,B63,Материалы!$C$4:$C$203,C63,Материалы!$M$4:$M$203,"&gt;0")&lt;COUNTIFS(Материалы!$B$4:$B$203,B63,Материалы!$C$4:$C$203,C63),"неизв.",_xlfn.MINIFS(Материалы!$M$4:$M$203,Материалы!$B$4:$B$203,B63,Материалы!$C$4:$C$203,C63))))</f>
        <v/>
      </c>
      <c r="R63" s="15" t="str">
        <f aca="false">IF(Q63="","",IF(Q63="неизв.",'Нормы СП'!$B$19,LOOKUP(Q63,'Нормы СП'!$A$23:$A$30,'Нормы СП'!$B$23:$B$30)))</f>
        <v/>
      </c>
      <c r="S63" s="15" t="str">
        <f aca="false">IF(R63="","",IF(I63="",R63,IF(I63&lt;'Нормы СП'!$B$18,R63+('Нормы СП'!$B$18-I63),R63)))</f>
        <v/>
      </c>
      <c r="T63" s="14"/>
      <c r="U63" s="19" t="str">
        <f aca="false">IF(P63&lt;&gt;"В4","",IF(COUNTIFS($B$4:$B$63,B63)&lt;2,"участок один, проверка не требуется",IF(T63="","укажите фактическое расстояние",IF(T63&gt;S63,"выполняется","НЕ выполняется"))))</f>
        <v/>
      </c>
      <c r="V63" s="17" t="str">
        <f aca="false">IF(P63="","",IF(P63="В1",1,IF(P63="В2",2,IF(P63="В3",3,IF(P63="В4",4,9)))))</f>
        <v/>
      </c>
      <c r="W63" s="19" t="str">
        <f aca="false">IF(B63="","",IF(AND(COUNTIFS(Материалы!$B$4:$B$203,B63,Материалы!$C$4:$C$203,C63)&gt;0,J63=0),"материалы внесены, но Q = 0 — проверьте Qн на листе «Материалы»",IF(AND(P63="В4",E63&gt;'Нормы СП'!$B$8),"В4 не подтверждается: площадь участка более 10 м² (табл. Б.1)",IF(U63="НЕ выполняется","В4 не подтверждается: расстояние меньше предельного (п. Б.2)",IF(AND(I63&lt;&gt;"",I63&lt;=0),"проверьте высоту: H получилось не больше нуля","")))))</f>
        <v/>
      </c>
    </row>
  </sheetData>
  <sheetProtection sheet="true" password="f7cc" formatColumns="false" formatRows="false"/>
  <mergeCells count="1">
    <mergeCell ref="A2:W2"/>
  </mergeCells>
  <dataValidations count="1">
    <dataValidation allowBlank="true" errorStyle="stop" operator="between" showDropDown="false" showErrorMessage="false" showInputMessage="false" sqref="B4:B63" type="list">
      <formula1>Помещения!$B$4:$B$23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0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8"/>
    <col collapsed="false" customWidth="true" hidden="false" outlineLevel="0" max="4" min="4" style="0" width="30"/>
    <col collapsed="false" customWidth="true" hidden="false" outlineLevel="0" max="5" min="5" style="0" width="26"/>
    <col collapsed="false" customWidth="true" hidden="false" outlineLevel="0" max="6" min="6" style="0" width="10"/>
    <col collapsed="false" customWidth="true" hidden="false" outlineLevel="0" max="9" min="7" style="0" width="11"/>
    <col collapsed="false" customWidth="true" hidden="false" outlineLevel="0" max="10" min="10" style="0" width="38"/>
    <col collapsed="false" customWidth="true" hidden="false" outlineLevel="0" max="11" min="11" style="0" width="28"/>
    <col collapsed="false" customWidth="true" hidden="false" outlineLevel="0" max="12" min="12" style="0" width="12"/>
    <col collapsed="false" customWidth="true" hidden="false" outlineLevel="0" max="13" min="13" style="0" width="10"/>
    <col collapsed="false" customWidth="true" hidden="false" outlineLevel="0" max="14" min="14" style="0" width="36"/>
  </cols>
  <sheetData>
    <row r="1" customFormat="false" ht="16.15" hidden="false" customHeight="false" outlineLevel="0" collapsed="false">
      <c r="A1" s="9" t="s">
        <v>71</v>
      </c>
    </row>
    <row r="2" customFormat="false" ht="33.75" hidden="false" customHeight="true" outlineLevel="0" collapsed="false">
      <c r="A2" s="10" t="s">
        <v>72</v>
      </c>
      <c r="B2" s="10"/>
      <c r="C2" s="10"/>
      <c r="D2" s="10"/>
      <c r="E2" s="10"/>
      <c r="F2" s="10"/>
      <c r="G2" s="10"/>
      <c r="H2" s="10"/>
      <c r="I2" s="10"/>
      <c r="J2" s="10"/>
      <c r="K2" s="10"/>
      <c r="L2" s="10"/>
      <c r="M2" s="10"/>
      <c r="N2" s="10"/>
    </row>
    <row r="3" customFormat="false" ht="37.5" hidden="false" customHeight="true" outlineLevel="0" collapsed="false">
      <c r="A3" s="11" t="s">
        <v>32</v>
      </c>
      <c r="B3" s="11" t="s">
        <v>49</v>
      </c>
      <c r="C3" s="11" t="s">
        <v>50</v>
      </c>
      <c r="D3" s="11" t="s">
        <v>73</v>
      </c>
      <c r="E3" s="11" t="s">
        <v>74</v>
      </c>
      <c r="F3" s="11" t="s">
        <v>75</v>
      </c>
      <c r="G3" s="11" t="s">
        <v>76</v>
      </c>
      <c r="H3" s="11" t="s">
        <v>77</v>
      </c>
      <c r="I3" s="11" t="s">
        <v>78</v>
      </c>
      <c r="J3" s="11" t="s">
        <v>79</v>
      </c>
      <c r="K3" s="11" t="s">
        <v>80</v>
      </c>
      <c r="L3" s="11" t="s">
        <v>81</v>
      </c>
      <c r="M3" s="11" t="s">
        <v>82</v>
      </c>
      <c r="N3" s="11" t="s">
        <v>83</v>
      </c>
    </row>
    <row r="4" customFormat="false" ht="22.35" hidden="false" customHeight="false" outlineLevel="0" collapsed="false">
      <c r="A4" s="17" t="n">
        <v>1</v>
      </c>
      <c r="B4" s="13" t="s">
        <v>43</v>
      </c>
      <c r="C4" s="16" t="n">
        <v>1</v>
      </c>
      <c r="D4" s="13" t="s">
        <v>84</v>
      </c>
      <c r="E4" s="13" t="s">
        <v>85</v>
      </c>
      <c r="F4" s="14" t="n">
        <v>400</v>
      </c>
      <c r="G4" s="15" t="n">
        <f aca="false">IF(D4="","",IFERROR(IF(INDEX('Справочник Qн'!$B$5:$B$23,MATCH(D4,'Справочник Qн'!$A$5:$A$23,0))="","",INDEX('Справочник Qн'!$B$5:$B$23,MATCH(D4,'Справочник Qн'!$A$5:$A$23,0))),""))</f>
        <v>20.9</v>
      </c>
      <c r="H4" s="14"/>
      <c r="I4" s="15" t="n">
        <f aca="false">IF(H4&lt;&gt;"",H4,G4)</f>
        <v>20.9</v>
      </c>
      <c r="J4" s="19" t="str">
        <f aca="false">IF(D4="","",IFERROR(IF(INDEX('Справочник Qн'!$D$5:$D$23,MATCH(D4,'Справочник Qн'!$A$5:$A$23,0))="","",INDEX('Справочник Qн'!$D$5:$D$23,MATCH(D4,'Справочник Qн'!$A$5:$A$23,0))),""))</f>
        <v>Корольченко, 2004, ч. I, с. 538, ст. «Древесина сосновая»</v>
      </c>
      <c r="K4" s="20"/>
      <c r="L4" s="18" t="n">
        <f aca="false">IF(OR(F4="",I4=""),"",F4*I4)</f>
        <v>8360</v>
      </c>
      <c r="M4" s="15" t="n">
        <f aca="false">IF(D4="","",IFERROR(IF(INDEX('Справочник Qн'!$E$5:$E$23,MATCH(D4,'Справочник Qн'!$A$5:$A$23,0))="","",INDEX('Справочник Qн'!$E$5:$E$23,MATCH(D4,'Справочник Qн'!$A$5:$A$23,0))),""))</f>
        <v>13.9</v>
      </c>
      <c r="N4" s="19" t="str">
        <f aca="false">IF(D4="","",IF(I4="","нет Qн: внесите значение вручную и укажите источник",IF(AND(H4&lt;&gt;"",K4=""),"укажите обоснование ручного значения Qн",IF(AND(H4="",J4=""),"в справочнике не указан источник",""))))</f>
        <v/>
      </c>
    </row>
    <row r="5" customFormat="false" ht="22.35" hidden="false" customHeight="false" outlineLevel="0" collapsed="false">
      <c r="A5" s="17" t="n">
        <v>2</v>
      </c>
      <c r="B5" s="13" t="s">
        <v>43</v>
      </c>
      <c r="C5" s="16" t="n">
        <v>1</v>
      </c>
      <c r="D5" s="13" t="s">
        <v>86</v>
      </c>
      <c r="E5" s="13" t="s">
        <v>87</v>
      </c>
      <c r="F5" s="14" t="n">
        <v>150</v>
      </c>
      <c r="G5" s="15" t="n">
        <f aca="false">IF(D5="","",IFERROR(IF(INDEX('Справочник Qн'!$B$5:$B$23,MATCH(D5,'Справочник Qн'!$A$5:$A$23,0))="","",INDEX('Справочник Qн'!$B$5:$B$23,MATCH(D5,'Справочник Qн'!$A$5:$A$23,0))),""))</f>
        <v>46.6</v>
      </c>
      <c r="H5" s="14"/>
      <c r="I5" s="15" t="n">
        <f aca="false">IF(H5&lt;&gt;"",H5,G5)</f>
        <v>46.6</v>
      </c>
      <c r="J5" s="19" t="str">
        <f aca="false">IF(D5="","",IFERROR(IF(INDEX('Справочник Qн'!$D$5:$D$23,MATCH(D5,'Справочник Qн'!$A$5:$A$23,0))="","",INDEX('Справочник Qн'!$D$5:$D$23,MATCH(D5,'Справочник Qн'!$A$5:$A$23,0))),""))</f>
        <v>Корольченко, 2004, ч. II, с. 329, ст. «Полиэтилен»</v>
      </c>
      <c r="K5" s="20"/>
      <c r="L5" s="18" t="n">
        <f aca="false">IF(OR(F5="",I5=""),"",F5*I5)</f>
        <v>6990</v>
      </c>
      <c r="M5" s="15" t="str">
        <f aca="false">IF(D5="","",IFERROR(IF(INDEX('Справочник Qн'!$E$5:$E$23,MATCH(D5,'Справочник Qн'!$A$5:$A$23,0))="","",INDEX('Справочник Qн'!$E$5:$E$23,MATCH(D5,'Справочник Qн'!$A$5:$A$23,0))),""))</f>
        <v/>
      </c>
      <c r="N5" s="19" t="str">
        <f aca="false">IF(D5="","",IF(I5="","нет Qн: внесите значение вручную и укажите источник",IF(AND(H5&lt;&gt;"",K5=""),"укажите обоснование ручного значения Qн",IF(AND(H5="",J5=""),"в справочнике не указан источник",""))))</f>
        <v/>
      </c>
    </row>
    <row r="6" customFormat="false" ht="22.35" hidden="false" customHeight="false" outlineLevel="0" collapsed="false">
      <c r="A6" s="17" t="n">
        <v>3</v>
      </c>
      <c r="B6" s="13" t="s">
        <v>43</v>
      </c>
      <c r="C6" s="16" t="n">
        <v>1</v>
      </c>
      <c r="D6" s="13" t="s">
        <v>88</v>
      </c>
      <c r="E6" s="13" t="s">
        <v>89</v>
      </c>
      <c r="F6" s="14" t="n">
        <v>120</v>
      </c>
      <c r="G6" s="15" t="n">
        <f aca="false">IF(D6="","",IFERROR(IF(INDEX('Справочник Qн'!$B$5:$B$23,MATCH(D6,'Справочник Qн'!$A$5:$A$23,0))="","",INDEX('Справочник Qн'!$B$5:$B$23,MATCH(D6,'Справочник Qн'!$A$5:$A$23,0))),""))</f>
        <v>44</v>
      </c>
      <c r="H6" s="14"/>
      <c r="I6" s="15" t="n">
        <f aca="false">IF(H6&lt;&gt;"",H6,G6)</f>
        <v>44</v>
      </c>
      <c r="J6" s="19" t="str">
        <f aca="false">IF(D6="","",IFERROR(IF(INDEX('Справочник Qн'!$D$5:$D$23,MATCH(D6,'Справочник Qн'!$A$5:$A$23,0))="","",INDEX('Справочник Qн'!$D$5:$D$23,MATCH(D6,'Справочник Qн'!$A$5:$A$23,0))),""))</f>
        <v>Корольченко, 2004, ч. II, с. 324, ст. «Полипропилен»</v>
      </c>
      <c r="K6" s="20"/>
      <c r="L6" s="18" t="n">
        <f aca="false">IF(OR(F6="",I6=""),"",F6*I6)</f>
        <v>5280</v>
      </c>
      <c r="M6" s="15" t="str">
        <f aca="false">IF(D6="","",IFERROR(IF(INDEX('Справочник Qн'!$E$5:$E$23,MATCH(D6,'Справочник Qн'!$A$5:$A$23,0))="","",INDEX('Справочник Qн'!$E$5:$E$23,MATCH(D6,'Справочник Qн'!$A$5:$A$23,0))),""))</f>
        <v/>
      </c>
      <c r="N6" s="19" t="str">
        <f aca="false">IF(D6="","",IF(I6="","нет Qн: внесите значение вручную и укажите источник",IF(AND(H6&lt;&gt;"",K6=""),"укажите обоснование ручного значения Qн",IF(AND(H6="",J6=""),"в справочнике не указан источник",""))))</f>
        <v/>
      </c>
    </row>
    <row r="7" customFormat="false" ht="15" hidden="false" customHeight="false" outlineLevel="0" collapsed="false">
      <c r="A7" s="17" t="n">
        <v>4</v>
      </c>
      <c r="B7" s="13"/>
      <c r="C7" s="16"/>
      <c r="D7" s="13"/>
      <c r="E7" s="13"/>
      <c r="F7" s="14"/>
      <c r="G7" s="15" t="str">
        <f aca="false">IF(D7="","",IFERROR(IF(INDEX('Справочник Qн'!$B$5:$B$23,MATCH(D7,'Справочник Qн'!$A$5:$A$23,0))="","",INDEX('Справочник Qн'!$B$5:$B$23,MATCH(D7,'Справочник Qн'!$A$5:$A$23,0))),""))</f>
        <v/>
      </c>
      <c r="H7" s="14"/>
      <c r="I7" s="15" t="str">
        <f aca="false">IF(H7&lt;&gt;"",H7,G7)</f>
        <v/>
      </c>
      <c r="J7" s="19" t="str">
        <f aca="false">IF(D7="","",IFERROR(IF(INDEX('Справочник Qн'!$D$5:$D$23,MATCH(D7,'Справочник Qн'!$A$5:$A$23,0))="","",INDEX('Справочник Qн'!$D$5:$D$23,MATCH(D7,'Справочник Qн'!$A$5:$A$23,0))),""))</f>
        <v/>
      </c>
      <c r="K7" s="20"/>
      <c r="L7" s="18" t="str">
        <f aca="false">IF(OR(F7="",I7=""),"",F7*I7)</f>
        <v/>
      </c>
      <c r="M7" s="15" t="str">
        <f aca="false">IF(D7="","",IFERROR(IF(INDEX('Справочник Qн'!$E$5:$E$23,MATCH(D7,'Справочник Qн'!$A$5:$A$23,0))="","",INDEX('Справочник Qн'!$E$5:$E$23,MATCH(D7,'Справочник Qн'!$A$5:$A$23,0))),""))</f>
        <v/>
      </c>
      <c r="N7" s="19" t="str">
        <f aca="false">IF(D7="","",IF(I7="","нет Qн: внесите значение вручную и укажите источник",IF(AND(H7&lt;&gt;"",K7=""),"укажите обоснование ручного значения Qн",IF(AND(H7="",J7=""),"в справочнике не указан источник",""))))</f>
        <v/>
      </c>
    </row>
    <row r="8" customFormat="false" ht="15" hidden="false" customHeight="false" outlineLevel="0" collapsed="false">
      <c r="A8" s="17" t="n">
        <v>5</v>
      </c>
      <c r="B8" s="13"/>
      <c r="C8" s="16"/>
      <c r="D8" s="13"/>
      <c r="E8" s="13"/>
      <c r="F8" s="14"/>
      <c r="G8" s="15" t="str">
        <f aca="false">IF(D8="","",IFERROR(IF(INDEX('Справочник Qн'!$B$5:$B$23,MATCH(D8,'Справочник Qн'!$A$5:$A$23,0))="","",INDEX('Справочник Qн'!$B$5:$B$23,MATCH(D8,'Справочник Qн'!$A$5:$A$23,0))),""))</f>
        <v/>
      </c>
      <c r="H8" s="14"/>
      <c r="I8" s="15" t="str">
        <f aca="false">IF(H8&lt;&gt;"",H8,G8)</f>
        <v/>
      </c>
      <c r="J8" s="19" t="str">
        <f aca="false">IF(D8="","",IFERROR(IF(INDEX('Справочник Qн'!$D$5:$D$23,MATCH(D8,'Справочник Qн'!$A$5:$A$23,0))="","",INDEX('Справочник Qн'!$D$5:$D$23,MATCH(D8,'Справочник Qн'!$A$5:$A$23,0))),""))</f>
        <v/>
      </c>
      <c r="K8" s="20"/>
      <c r="L8" s="18" t="str">
        <f aca="false">IF(OR(F8="",I8=""),"",F8*I8)</f>
        <v/>
      </c>
      <c r="M8" s="15" t="str">
        <f aca="false">IF(D8="","",IFERROR(IF(INDEX('Справочник Qн'!$E$5:$E$23,MATCH(D8,'Справочник Qн'!$A$5:$A$23,0))="","",INDEX('Справочник Qн'!$E$5:$E$23,MATCH(D8,'Справочник Qн'!$A$5:$A$23,0))),""))</f>
        <v/>
      </c>
      <c r="N8" s="19" t="str">
        <f aca="false">IF(D8="","",IF(I8="","нет Qн: внесите значение вручную и укажите источник",IF(AND(H8&lt;&gt;"",K8=""),"укажите обоснование ручного значения Qн",IF(AND(H8="",J8=""),"в справочнике не указан источник",""))))</f>
        <v/>
      </c>
    </row>
    <row r="9" customFormat="false" ht="15" hidden="false" customHeight="false" outlineLevel="0" collapsed="false">
      <c r="A9" s="17" t="n">
        <v>6</v>
      </c>
      <c r="B9" s="13"/>
      <c r="C9" s="16"/>
      <c r="D9" s="13"/>
      <c r="E9" s="13"/>
      <c r="F9" s="14"/>
      <c r="G9" s="15" t="str">
        <f aca="false">IF(D9="","",IFERROR(IF(INDEX('Справочник Qн'!$B$5:$B$23,MATCH(D9,'Справочник Qн'!$A$5:$A$23,0))="","",INDEX('Справочник Qн'!$B$5:$B$23,MATCH(D9,'Справочник Qн'!$A$5:$A$23,0))),""))</f>
        <v/>
      </c>
      <c r="H9" s="14"/>
      <c r="I9" s="15" t="str">
        <f aca="false">IF(H9&lt;&gt;"",H9,G9)</f>
        <v/>
      </c>
      <c r="J9" s="19" t="str">
        <f aca="false">IF(D9="","",IFERROR(IF(INDEX('Справочник Qн'!$D$5:$D$23,MATCH(D9,'Справочник Qн'!$A$5:$A$23,0))="","",INDEX('Справочник Qн'!$D$5:$D$23,MATCH(D9,'Справочник Qн'!$A$5:$A$23,0))),""))</f>
        <v/>
      </c>
      <c r="K9" s="20"/>
      <c r="L9" s="18" t="str">
        <f aca="false">IF(OR(F9="",I9=""),"",F9*I9)</f>
        <v/>
      </c>
      <c r="M9" s="15" t="str">
        <f aca="false">IF(D9="","",IFERROR(IF(INDEX('Справочник Qн'!$E$5:$E$23,MATCH(D9,'Справочник Qн'!$A$5:$A$23,0))="","",INDEX('Справочник Qн'!$E$5:$E$23,MATCH(D9,'Справочник Qн'!$A$5:$A$23,0))),""))</f>
        <v/>
      </c>
      <c r="N9" s="19" t="str">
        <f aca="false">IF(D9="","",IF(I9="","нет Qн: внесите значение вручную и укажите источник",IF(AND(H9&lt;&gt;"",K9=""),"укажите обоснование ручного значения Qн",IF(AND(H9="",J9=""),"в справочнике не указан источник",""))))</f>
        <v/>
      </c>
    </row>
    <row r="10" customFormat="false" ht="15" hidden="false" customHeight="false" outlineLevel="0" collapsed="false">
      <c r="A10" s="17" t="n">
        <v>7</v>
      </c>
      <c r="B10" s="13"/>
      <c r="C10" s="16"/>
      <c r="D10" s="13"/>
      <c r="E10" s="13"/>
      <c r="F10" s="14"/>
      <c r="G10" s="15" t="str">
        <f aca="false">IF(D10="","",IFERROR(IF(INDEX('Справочник Qн'!$B$5:$B$23,MATCH(D10,'Справочник Qн'!$A$5:$A$23,0))="","",INDEX('Справочник Qн'!$B$5:$B$23,MATCH(D10,'Справочник Qн'!$A$5:$A$23,0))),""))</f>
        <v/>
      </c>
      <c r="H10" s="14"/>
      <c r="I10" s="15" t="str">
        <f aca="false">IF(H10&lt;&gt;"",H10,G10)</f>
        <v/>
      </c>
      <c r="J10" s="19" t="str">
        <f aca="false">IF(D10="","",IFERROR(IF(INDEX('Справочник Qн'!$D$5:$D$23,MATCH(D10,'Справочник Qн'!$A$5:$A$23,0))="","",INDEX('Справочник Qн'!$D$5:$D$23,MATCH(D10,'Справочник Qн'!$A$5:$A$23,0))),""))</f>
        <v/>
      </c>
      <c r="K10" s="20"/>
      <c r="L10" s="18" t="str">
        <f aca="false">IF(OR(F10="",I10=""),"",F10*I10)</f>
        <v/>
      </c>
      <c r="M10" s="15" t="str">
        <f aca="false">IF(D10="","",IFERROR(IF(INDEX('Справочник Qн'!$E$5:$E$23,MATCH(D10,'Справочник Qн'!$A$5:$A$23,0))="","",INDEX('Справочник Qн'!$E$5:$E$23,MATCH(D10,'Справочник Qн'!$A$5:$A$23,0))),""))</f>
        <v/>
      </c>
      <c r="N10" s="19" t="str">
        <f aca="false">IF(D10="","",IF(I10="","нет Qн: внесите значение вручную и укажите источник",IF(AND(H10&lt;&gt;"",K10=""),"укажите обоснование ручного значения Qн",IF(AND(H10="",J10=""),"в справочнике не указан источник",""))))</f>
        <v/>
      </c>
    </row>
    <row r="11" customFormat="false" ht="15" hidden="false" customHeight="false" outlineLevel="0" collapsed="false">
      <c r="A11" s="17" t="n">
        <v>8</v>
      </c>
      <c r="B11" s="13"/>
      <c r="C11" s="16"/>
      <c r="D11" s="13"/>
      <c r="E11" s="13"/>
      <c r="F11" s="14"/>
      <c r="G11" s="15" t="str">
        <f aca="false">IF(D11="","",IFERROR(IF(INDEX('Справочник Qн'!$B$5:$B$23,MATCH(D11,'Справочник Qн'!$A$5:$A$23,0))="","",INDEX('Справочник Qн'!$B$5:$B$23,MATCH(D11,'Справочник Qн'!$A$5:$A$23,0))),""))</f>
        <v/>
      </c>
      <c r="H11" s="14"/>
      <c r="I11" s="15" t="str">
        <f aca="false">IF(H11&lt;&gt;"",H11,G11)</f>
        <v/>
      </c>
      <c r="J11" s="19" t="str">
        <f aca="false">IF(D11="","",IFERROR(IF(INDEX('Справочник Qн'!$D$5:$D$23,MATCH(D11,'Справочник Qн'!$A$5:$A$23,0))="","",INDEX('Справочник Qн'!$D$5:$D$23,MATCH(D11,'Справочник Qн'!$A$5:$A$23,0))),""))</f>
        <v/>
      </c>
      <c r="K11" s="20"/>
      <c r="L11" s="18" t="str">
        <f aca="false">IF(OR(F11="",I11=""),"",F11*I11)</f>
        <v/>
      </c>
      <c r="M11" s="15" t="str">
        <f aca="false">IF(D11="","",IFERROR(IF(INDEX('Справочник Qн'!$E$5:$E$23,MATCH(D11,'Справочник Qн'!$A$5:$A$23,0))="","",INDEX('Справочник Qн'!$E$5:$E$23,MATCH(D11,'Справочник Qн'!$A$5:$A$23,0))),""))</f>
        <v/>
      </c>
      <c r="N11" s="19" t="str">
        <f aca="false">IF(D11="","",IF(I11="","нет Qн: внесите значение вручную и укажите источник",IF(AND(H11&lt;&gt;"",K11=""),"укажите обоснование ручного значения Qн",IF(AND(H11="",J11=""),"в справочнике не указан источник",""))))</f>
        <v/>
      </c>
    </row>
    <row r="12" customFormat="false" ht="15" hidden="false" customHeight="false" outlineLevel="0" collapsed="false">
      <c r="A12" s="17" t="n">
        <v>9</v>
      </c>
      <c r="B12" s="13"/>
      <c r="C12" s="16"/>
      <c r="D12" s="13"/>
      <c r="E12" s="13"/>
      <c r="F12" s="14"/>
      <c r="G12" s="15" t="str">
        <f aca="false">IF(D12="","",IFERROR(IF(INDEX('Справочник Qн'!$B$5:$B$23,MATCH(D12,'Справочник Qн'!$A$5:$A$23,0))="","",INDEX('Справочник Qн'!$B$5:$B$23,MATCH(D12,'Справочник Qн'!$A$5:$A$23,0))),""))</f>
        <v/>
      </c>
      <c r="H12" s="14"/>
      <c r="I12" s="15" t="str">
        <f aca="false">IF(H12&lt;&gt;"",H12,G12)</f>
        <v/>
      </c>
      <c r="J12" s="19" t="str">
        <f aca="false">IF(D12="","",IFERROR(IF(INDEX('Справочник Qн'!$D$5:$D$23,MATCH(D12,'Справочник Qн'!$A$5:$A$23,0))="","",INDEX('Справочник Qн'!$D$5:$D$23,MATCH(D12,'Справочник Qн'!$A$5:$A$23,0))),""))</f>
        <v/>
      </c>
      <c r="K12" s="20"/>
      <c r="L12" s="18" t="str">
        <f aca="false">IF(OR(F12="",I12=""),"",F12*I12)</f>
        <v/>
      </c>
      <c r="M12" s="15" t="str">
        <f aca="false">IF(D12="","",IFERROR(IF(INDEX('Справочник Qн'!$E$5:$E$23,MATCH(D12,'Справочник Qн'!$A$5:$A$23,0))="","",INDEX('Справочник Qн'!$E$5:$E$23,MATCH(D12,'Справочник Qн'!$A$5:$A$23,0))),""))</f>
        <v/>
      </c>
      <c r="N12" s="19" t="str">
        <f aca="false">IF(D12="","",IF(I12="","нет Qн: внесите значение вручную и укажите источник",IF(AND(H12&lt;&gt;"",K12=""),"укажите обоснование ручного значения Qн",IF(AND(H12="",J12=""),"в справочнике не указан источник",""))))</f>
        <v/>
      </c>
    </row>
    <row r="13" customFormat="false" ht="15" hidden="false" customHeight="false" outlineLevel="0" collapsed="false">
      <c r="A13" s="17" t="n">
        <v>10</v>
      </c>
      <c r="B13" s="13"/>
      <c r="C13" s="16"/>
      <c r="D13" s="13"/>
      <c r="E13" s="13"/>
      <c r="F13" s="14"/>
      <c r="G13" s="15" t="str">
        <f aca="false">IF(D13="","",IFERROR(IF(INDEX('Справочник Qн'!$B$5:$B$23,MATCH(D13,'Справочник Qн'!$A$5:$A$23,0))="","",INDEX('Справочник Qн'!$B$5:$B$23,MATCH(D13,'Справочник Qн'!$A$5:$A$23,0))),""))</f>
        <v/>
      </c>
      <c r="H13" s="14"/>
      <c r="I13" s="15" t="str">
        <f aca="false">IF(H13&lt;&gt;"",H13,G13)</f>
        <v/>
      </c>
      <c r="J13" s="19" t="str">
        <f aca="false">IF(D13="","",IFERROR(IF(INDEX('Справочник Qн'!$D$5:$D$23,MATCH(D13,'Справочник Qн'!$A$5:$A$23,0))="","",INDEX('Справочник Qн'!$D$5:$D$23,MATCH(D13,'Справочник Qн'!$A$5:$A$23,0))),""))</f>
        <v/>
      </c>
      <c r="K13" s="20"/>
      <c r="L13" s="18" t="str">
        <f aca="false">IF(OR(F13="",I13=""),"",F13*I13)</f>
        <v/>
      </c>
      <c r="M13" s="15" t="str">
        <f aca="false">IF(D13="","",IFERROR(IF(INDEX('Справочник Qн'!$E$5:$E$23,MATCH(D13,'Справочник Qн'!$A$5:$A$23,0))="","",INDEX('Справочник Qн'!$E$5:$E$23,MATCH(D13,'Справочник Qн'!$A$5:$A$23,0))),""))</f>
        <v/>
      </c>
      <c r="N13" s="19" t="str">
        <f aca="false">IF(D13="","",IF(I13="","нет Qн: внесите значение вручную и укажите источник",IF(AND(H13&lt;&gt;"",K13=""),"укажите обоснование ручного значения Qн",IF(AND(H13="",J13=""),"в справочнике не указан источник",""))))</f>
        <v/>
      </c>
    </row>
    <row r="14" customFormat="false" ht="15" hidden="false" customHeight="false" outlineLevel="0" collapsed="false">
      <c r="A14" s="17" t="n">
        <v>11</v>
      </c>
      <c r="B14" s="13"/>
      <c r="C14" s="16"/>
      <c r="D14" s="13"/>
      <c r="E14" s="13"/>
      <c r="F14" s="14"/>
      <c r="G14" s="15" t="str">
        <f aca="false">IF(D14="","",IFERROR(IF(INDEX('Справочник Qн'!$B$5:$B$23,MATCH(D14,'Справочник Qн'!$A$5:$A$23,0))="","",INDEX('Справочник Qн'!$B$5:$B$23,MATCH(D14,'Справочник Qн'!$A$5:$A$23,0))),""))</f>
        <v/>
      </c>
      <c r="H14" s="14"/>
      <c r="I14" s="15" t="str">
        <f aca="false">IF(H14&lt;&gt;"",H14,G14)</f>
        <v/>
      </c>
      <c r="J14" s="19" t="str">
        <f aca="false">IF(D14="","",IFERROR(IF(INDEX('Справочник Qн'!$D$5:$D$23,MATCH(D14,'Справочник Qн'!$A$5:$A$23,0))="","",INDEX('Справочник Qн'!$D$5:$D$23,MATCH(D14,'Справочник Qн'!$A$5:$A$23,0))),""))</f>
        <v/>
      </c>
      <c r="K14" s="20"/>
      <c r="L14" s="18" t="str">
        <f aca="false">IF(OR(F14="",I14=""),"",F14*I14)</f>
        <v/>
      </c>
      <c r="M14" s="15" t="str">
        <f aca="false">IF(D14="","",IFERROR(IF(INDEX('Справочник Qн'!$E$5:$E$23,MATCH(D14,'Справочник Qн'!$A$5:$A$23,0))="","",INDEX('Справочник Qн'!$E$5:$E$23,MATCH(D14,'Справочник Qн'!$A$5:$A$23,0))),""))</f>
        <v/>
      </c>
      <c r="N14" s="19" t="str">
        <f aca="false">IF(D14="","",IF(I14="","нет Qн: внесите значение вручную и укажите источник",IF(AND(H14&lt;&gt;"",K14=""),"укажите обоснование ручного значения Qн",IF(AND(H14="",J14=""),"в справочнике не указан источник",""))))</f>
        <v/>
      </c>
    </row>
    <row r="15" customFormat="false" ht="15" hidden="false" customHeight="false" outlineLevel="0" collapsed="false">
      <c r="A15" s="17" t="n">
        <v>12</v>
      </c>
      <c r="B15" s="13"/>
      <c r="C15" s="16"/>
      <c r="D15" s="13"/>
      <c r="E15" s="13"/>
      <c r="F15" s="14"/>
      <c r="G15" s="15" t="str">
        <f aca="false">IF(D15="","",IFERROR(IF(INDEX('Справочник Qн'!$B$5:$B$23,MATCH(D15,'Справочник Qн'!$A$5:$A$23,0))="","",INDEX('Справочник Qн'!$B$5:$B$23,MATCH(D15,'Справочник Qн'!$A$5:$A$23,0))),""))</f>
        <v/>
      </c>
      <c r="H15" s="14"/>
      <c r="I15" s="15" t="str">
        <f aca="false">IF(H15&lt;&gt;"",H15,G15)</f>
        <v/>
      </c>
      <c r="J15" s="19" t="str">
        <f aca="false">IF(D15="","",IFERROR(IF(INDEX('Справочник Qн'!$D$5:$D$23,MATCH(D15,'Справочник Qн'!$A$5:$A$23,0))="","",INDEX('Справочник Qн'!$D$5:$D$23,MATCH(D15,'Справочник Qн'!$A$5:$A$23,0))),""))</f>
        <v/>
      </c>
      <c r="K15" s="20"/>
      <c r="L15" s="18" t="str">
        <f aca="false">IF(OR(F15="",I15=""),"",F15*I15)</f>
        <v/>
      </c>
      <c r="M15" s="15" t="str">
        <f aca="false">IF(D15="","",IFERROR(IF(INDEX('Справочник Qн'!$E$5:$E$23,MATCH(D15,'Справочник Qн'!$A$5:$A$23,0))="","",INDEX('Справочник Qн'!$E$5:$E$23,MATCH(D15,'Справочник Qн'!$A$5:$A$23,0))),""))</f>
        <v/>
      </c>
      <c r="N15" s="19" t="str">
        <f aca="false">IF(D15="","",IF(I15="","нет Qн: внесите значение вручную и укажите источник",IF(AND(H15&lt;&gt;"",K15=""),"укажите обоснование ручного значения Qн",IF(AND(H15="",J15=""),"в справочнике не указан источник",""))))</f>
        <v/>
      </c>
    </row>
    <row r="16" customFormat="false" ht="15" hidden="false" customHeight="false" outlineLevel="0" collapsed="false">
      <c r="A16" s="17" t="n">
        <v>13</v>
      </c>
      <c r="B16" s="13"/>
      <c r="C16" s="16"/>
      <c r="D16" s="13"/>
      <c r="E16" s="13"/>
      <c r="F16" s="14"/>
      <c r="G16" s="15" t="str">
        <f aca="false">IF(D16="","",IFERROR(IF(INDEX('Справочник Qн'!$B$5:$B$23,MATCH(D16,'Справочник Qн'!$A$5:$A$23,0))="","",INDEX('Справочник Qн'!$B$5:$B$23,MATCH(D16,'Справочник Qн'!$A$5:$A$23,0))),""))</f>
        <v/>
      </c>
      <c r="H16" s="14"/>
      <c r="I16" s="15" t="str">
        <f aca="false">IF(H16&lt;&gt;"",H16,G16)</f>
        <v/>
      </c>
      <c r="J16" s="19" t="str">
        <f aca="false">IF(D16="","",IFERROR(IF(INDEX('Справочник Qн'!$D$5:$D$23,MATCH(D16,'Справочник Qн'!$A$5:$A$23,0))="","",INDEX('Справочник Qн'!$D$5:$D$23,MATCH(D16,'Справочник Qн'!$A$5:$A$23,0))),""))</f>
        <v/>
      </c>
      <c r="K16" s="20"/>
      <c r="L16" s="18" t="str">
        <f aca="false">IF(OR(F16="",I16=""),"",F16*I16)</f>
        <v/>
      </c>
      <c r="M16" s="15" t="str">
        <f aca="false">IF(D16="","",IFERROR(IF(INDEX('Справочник Qн'!$E$5:$E$23,MATCH(D16,'Справочник Qн'!$A$5:$A$23,0))="","",INDEX('Справочник Qн'!$E$5:$E$23,MATCH(D16,'Справочник Qн'!$A$5:$A$23,0))),""))</f>
        <v/>
      </c>
      <c r="N16" s="19" t="str">
        <f aca="false">IF(D16="","",IF(I16="","нет Qн: внесите значение вручную и укажите источник",IF(AND(H16&lt;&gt;"",K16=""),"укажите обоснование ручного значения Qн",IF(AND(H16="",J16=""),"в справочнике не указан источник",""))))</f>
        <v/>
      </c>
    </row>
    <row r="17" customFormat="false" ht="15" hidden="false" customHeight="false" outlineLevel="0" collapsed="false">
      <c r="A17" s="17" t="n">
        <v>14</v>
      </c>
      <c r="B17" s="13"/>
      <c r="C17" s="16"/>
      <c r="D17" s="13"/>
      <c r="E17" s="13"/>
      <c r="F17" s="14"/>
      <c r="G17" s="15" t="str">
        <f aca="false">IF(D17="","",IFERROR(IF(INDEX('Справочник Qн'!$B$5:$B$23,MATCH(D17,'Справочник Qн'!$A$5:$A$23,0))="","",INDEX('Справочник Qн'!$B$5:$B$23,MATCH(D17,'Справочник Qн'!$A$5:$A$23,0))),""))</f>
        <v/>
      </c>
      <c r="H17" s="14"/>
      <c r="I17" s="15" t="str">
        <f aca="false">IF(H17&lt;&gt;"",H17,G17)</f>
        <v/>
      </c>
      <c r="J17" s="19" t="str">
        <f aca="false">IF(D17="","",IFERROR(IF(INDEX('Справочник Qн'!$D$5:$D$23,MATCH(D17,'Справочник Qн'!$A$5:$A$23,0))="","",INDEX('Справочник Qн'!$D$5:$D$23,MATCH(D17,'Справочник Qн'!$A$5:$A$23,0))),""))</f>
        <v/>
      </c>
      <c r="K17" s="20"/>
      <c r="L17" s="18" t="str">
        <f aca="false">IF(OR(F17="",I17=""),"",F17*I17)</f>
        <v/>
      </c>
      <c r="M17" s="15" t="str">
        <f aca="false">IF(D17="","",IFERROR(IF(INDEX('Справочник Qн'!$E$5:$E$23,MATCH(D17,'Справочник Qн'!$A$5:$A$23,0))="","",INDEX('Справочник Qн'!$E$5:$E$23,MATCH(D17,'Справочник Qн'!$A$5:$A$23,0))),""))</f>
        <v/>
      </c>
      <c r="N17" s="19" t="str">
        <f aca="false">IF(D17="","",IF(I17="","нет Qн: внесите значение вручную и укажите источник",IF(AND(H17&lt;&gt;"",K17=""),"укажите обоснование ручного значения Qн",IF(AND(H17="",J17=""),"в справочнике не указан источник",""))))</f>
        <v/>
      </c>
    </row>
    <row r="18" customFormat="false" ht="15" hidden="false" customHeight="false" outlineLevel="0" collapsed="false">
      <c r="A18" s="17" t="n">
        <v>15</v>
      </c>
      <c r="B18" s="13"/>
      <c r="C18" s="16"/>
      <c r="D18" s="13"/>
      <c r="E18" s="13"/>
      <c r="F18" s="14"/>
      <c r="G18" s="15" t="str">
        <f aca="false">IF(D18="","",IFERROR(IF(INDEX('Справочник Qн'!$B$5:$B$23,MATCH(D18,'Справочник Qн'!$A$5:$A$23,0))="","",INDEX('Справочник Qн'!$B$5:$B$23,MATCH(D18,'Справочник Qн'!$A$5:$A$23,0))),""))</f>
        <v/>
      </c>
      <c r="H18" s="14"/>
      <c r="I18" s="15" t="str">
        <f aca="false">IF(H18&lt;&gt;"",H18,G18)</f>
        <v/>
      </c>
      <c r="J18" s="19" t="str">
        <f aca="false">IF(D18="","",IFERROR(IF(INDEX('Справочник Qн'!$D$5:$D$23,MATCH(D18,'Справочник Qн'!$A$5:$A$23,0))="","",INDEX('Справочник Qн'!$D$5:$D$23,MATCH(D18,'Справочник Qн'!$A$5:$A$23,0))),""))</f>
        <v/>
      </c>
      <c r="K18" s="20"/>
      <c r="L18" s="18" t="str">
        <f aca="false">IF(OR(F18="",I18=""),"",F18*I18)</f>
        <v/>
      </c>
      <c r="M18" s="15" t="str">
        <f aca="false">IF(D18="","",IFERROR(IF(INDEX('Справочник Qн'!$E$5:$E$23,MATCH(D18,'Справочник Qн'!$A$5:$A$23,0))="","",INDEX('Справочник Qн'!$E$5:$E$23,MATCH(D18,'Справочник Qн'!$A$5:$A$23,0))),""))</f>
        <v/>
      </c>
      <c r="N18" s="19" t="str">
        <f aca="false">IF(D18="","",IF(I18="","нет Qн: внесите значение вручную и укажите источник",IF(AND(H18&lt;&gt;"",K18=""),"укажите обоснование ручного значения Qн",IF(AND(H18="",J18=""),"в справочнике не указан источник",""))))</f>
        <v/>
      </c>
    </row>
    <row r="19" customFormat="false" ht="15" hidden="false" customHeight="false" outlineLevel="0" collapsed="false">
      <c r="A19" s="17" t="n">
        <v>16</v>
      </c>
      <c r="B19" s="13"/>
      <c r="C19" s="16"/>
      <c r="D19" s="13"/>
      <c r="E19" s="13"/>
      <c r="F19" s="14"/>
      <c r="G19" s="15" t="str">
        <f aca="false">IF(D19="","",IFERROR(IF(INDEX('Справочник Qн'!$B$5:$B$23,MATCH(D19,'Справочник Qн'!$A$5:$A$23,0))="","",INDEX('Справочник Qн'!$B$5:$B$23,MATCH(D19,'Справочник Qн'!$A$5:$A$23,0))),""))</f>
        <v/>
      </c>
      <c r="H19" s="14"/>
      <c r="I19" s="15" t="str">
        <f aca="false">IF(H19&lt;&gt;"",H19,G19)</f>
        <v/>
      </c>
      <c r="J19" s="19" t="str">
        <f aca="false">IF(D19="","",IFERROR(IF(INDEX('Справочник Qн'!$D$5:$D$23,MATCH(D19,'Справочник Qн'!$A$5:$A$23,0))="","",INDEX('Справочник Qн'!$D$5:$D$23,MATCH(D19,'Справочник Qн'!$A$5:$A$23,0))),""))</f>
        <v/>
      </c>
      <c r="K19" s="20"/>
      <c r="L19" s="18" t="str">
        <f aca="false">IF(OR(F19="",I19=""),"",F19*I19)</f>
        <v/>
      </c>
      <c r="M19" s="15" t="str">
        <f aca="false">IF(D19="","",IFERROR(IF(INDEX('Справочник Qн'!$E$5:$E$23,MATCH(D19,'Справочник Qн'!$A$5:$A$23,0))="","",INDEX('Справочник Qн'!$E$5:$E$23,MATCH(D19,'Справочник Qн'!$A$5:$A$23,0))),""))</f>
        <v/>
      </c>
      <c r="N19" s="19" t="str">
        <f aca="false">IF(D19="","",IF(I19="","нет Qн: внесите значение вручную и укажите источник",IF(AND(H19&lt;&gt;"",K19=""),"укажите обоснование ручного значения Qн",IF(AND(H19="",J19=""),"в справочнике не указан источник",""))))</f>
        <v/>
      </c>
    </row>
    <row r="20" customFormat="false" ht="15" hidden="false" customHeight="false" outlineLevel="0" collapsed="false">
      <c r="A20" s="17" t="n">
        <v>17</v>
      </c>
      <c r="B20" s="13"/>
      <c r="C20" s="16"/>
      <c r="D20" s="13"/>
      <c r="E20" s="13"/>
      <c r="F20" s="14"/>
      <c r="G20" s="15" t="str">
        <f aca="false">IF(D20="","",IFERROR(IF(INDEX('Справочник Qн'!$B$5:$B$23,MATCH(D20,'Справочник Qн'!$A$5:$A$23,0))="","",INDEX('Справочник Qн'!$B$5:$B$23,MATCH(D20,'Справочник Qн'!$A$5:$A$23,0))),""))</f>
        <v/>
      </c>
      <c r="H20" s="14"/>
      <c r="I20" s="15" t="str">
        <f aca="false">IF(H20&lt;&gt;"",H20,G20)</f>
        <v/>
      </c>
      <c r="J20" s="19" t="str">
        <f aca="false">IF(D20="","",IFERROR(IF(INDEX('Справочник Qн'!$D$5:$D$23,MATCH(D20,'Справочник Qн'!$A$5:$A$23,0))="","",INDEX('Справочник Qн'!$D$5:$D$23,MATCH(D20,'Справочник Qн'!$A$5:$A$23,0))),""))</f>
        <v/>
      </c>
      <c r="K20" s="20"/>
      <c r="L20" s="18" t="str">
        <f aca="false">IF(OR(F20="",I20=""),"",F20*I20)</f>
        <v/>
      </c>
      <c r="M20" s="15" t="str">
        <f aca="false">IF(D20="","",IFERROR(IF(INDEX('Справочник Qн'!$E$5:$E$23,MATCH(D20,'Справочник Qн'!$A$5:$A$23,0))="","",INDEX('Справочник Qн'!$E$5:$E$23,MATCH(D20,'Справочник Qн'!$A$5:$A$23,0))),""))</f>
        <v/>
      </c>
      <c r="N20" s="19" t="str">
        <f aca="false">IF(D20="","",IF(I20="","нет Qн: внесите значение вручную и укажите источник",IF(AND(H20&lt;&gt;"",K20=""),"укажите обоснование ручного значения Qн",IF(AND(H20="",J20=""),"в справочнике не указан источник",""))))</f>
        <v/>
      </c>
    </row>
    <row r="21" customFormat="false" ht="15" hidden="false" customHeight="false" outlineLevel="0" collapsed="false">
      <c r="A21" s="17" t="n">
        <v>18</v>
      </c>
      <c r="B21" s="13"/>
      <c r="C21" s="16"/>
      <c r="D21" s="13"/>
      <c r="E21" s="13"/>
      <c r="F21" s="14"/>
      <c r="G21" s="15" t="str">
        <f aca="false">IF(D21="","",IFERROR(IF(INDEX('Справочник Qн'!$B$5:$B$23,MATCH(D21,'Справочник Qн'!$A$5:$A$23,0))="","",INDEX('Справочник Qн'!$B$5:$B$23,MATCH(D21,'Справочник Qн'!$A$5:$A$23,0))),""))</f>
        <v/>
      </c>
      <c r="H21" s="14"/>
      <c r="I21" s="15" t="str">
        <f aca="false">IF(H21&lt;&gt;"",H21,G21)</f>
        <v/>
      </c>
      <c r="J21" s="19" t="str">
        <f aca="false">IF(D21="","",IFERROR(IF(INDEX('Справочник Qн'!$D$5:$D$23,MATCH(D21,'Справочник Qн'!$A$5:$A$23,0))="","",INDEX('Справочник Qн'!$D$5:$D$23,MATCH(D21,'Справочник Qн'!$A$5:$A$23,0))),""))</f>
        <v/>
      </c>
      <c r="K21" s="20"/>
      <c r="L21" s="18" t="str">
        <f aca="false">IF(OR(F21="",I21=""),"",F21*I21)</f>
        <v/>
      </c>
      <c r="M21" s="15" t="str">
        <f aca="false">IF(D21="","",IFERROR(IF(INDEX('Справочник Qн'!$E$5:$E$23,MATCH(D21,'Справочник Qн'!$A$5:$A$23,0))="","",INDEX('Справочник Qн'!$E$5:$E$23,MATCH(D21,'Справочник Qн'!$A$5:$A$23,0))),""))</f>
        <v/>
      </c>
      <c r="N21" s="19" t="str">
        <f aca="false">IF(D21="","",IF(I21="","нет Qн: внесите значение вручную и укажите источник",IF(AND(H21&lt;&gt;"",K21=""),"укажите обоснование ручного значения Qн",IF(AND(H21="",J21=""),"в справочнике не указан источник",""))))</f>
        <v/>
      </c>
    </row>
    <row r="22" customFormat="false" ht="15" hidden="false" customHeight="false" outlineLevel="0" collapsed="false">
      <c r="A22" s="17" t="n">
        <v>19</v>
      </c>
      <c r="B22" s="13"/>
      <c r="C22" s="16"/>
      <c r="D22" s="13"/>
      <c r="E22" s="13"/>
      <c r="F22" s="14"/>
      <c r="G22" s="15" t="str">
        <f aca="false">IF(D22="","",IFERROR(IF(INDEX('Справочник Qн'!$B$5:$B$23,MATCH(D22,'Справочник Qн'!$A$5:$A$23,0))="","",INDEX('Справочник Qн'!$B$5:$B$23,MATCH(D22,'Справочник Qн'!$A$5:$A$23,0))),""))</f>
        <v/>
      </c>
      <c r="H22" s="14"/>
      <c r="I22" s="15" t="str">
        <f aca="false">IF(H22&lt;&gt;"",H22,G22)</f>
        <v/>
      </c>
      <c r="J22" s="19" t="str">
        <f aca="false">IF(D22="","",IFERROR(IF(INDEX('Справочник Qн'!$D$5:$D$23,MATCH(D22,'Справочник Qн'!$A$5:$A$23,0))="","",INDEX('Справочник Qн'!$D$5:$D$23,MATCH(D22,'Справочник Qн'!$A$5:$A$23,0))),""))</f>
        <v/>
      </c>
      <c r="K22" s="20"/>
      <c r="L22" s="18" t="str">
        <f aca="false">IF(OR(F22="",I22=""),"",F22*I22)</f>
        <v/>
      </c>
      <c r="M22" s="15" t="str">
        <f aca="false">IF(D22="","",IFERROR(IF(INDEX('Справочник Qн'!$E$5:$E$23,MATCH(D22,'Справочник Qн'!$A$5:$A$23,0))="","",INDEX('Справочник Qн'!$E$5:$E$23,MATCH(D22,'Справочник Qн'!$A$5:$A$23,0))),""))</f>
        <v/>
      </c>
      <c r="N22" s="19" t="str">
        <f aca="false">IF(D22="","",IF(I22="","нет Qн: внесите значение вручную и укажите источник",IF(AND(H22&lt;&gt;"",K22=""),"укажите обоснование ручного значения Qн",IF(AND(H22="",J22=""),"в справочнике не указан источник",""))))</f>
        <v/>
      </c>
    </row>
    <row r="23" customFormat="false" ht="15" hidden="false" customHeight="false" outlineLevel="0" collapsed="false">
      <c r="A23" s="17" t="n">
        <v>20</v>
      </c>
      <c r="B23" s="13"/>
      <c r="C23" s="16"/>
      <c r="D23" s="13"/>
      <c r="E23" s="13"/>
      <c r="F23" s="14"/>
      <c r="G23" s="15" t="str">
        <f aca="false">IF(D23="","",IFERROR(IF(INDEX('Справочник Qн'!$B$5:$B$23,MATCH(D23,'Справочник Qн'!$A$5:$A$23,0))="","",INDEX('Справочник Qн'!$B$5:$B$23,MATCH(D23,'Справочник Qн'!$A$5:$A$23,0))),""))</f>
        <v/>
      </c>
      <c r="H23" s="14"/>
      <c r="I23" s="15" t="str">
        <f aca="false">IF(H23&lt;&gt;"",H23,G23)</f>
        <v/>
      </c>
      <c r="J23" s="19" t="str">
        <f aca="false">IF(D23="","",IFERROR(IF(INDEX('Справочник Qн'!$D$5:$D$23,MATCH(D23,'Справочник Qн'!$A$5:$A$23,0))="","",INDEX('Справочник Qн'!$D$5:$D$23,MATCH(D23,'Справочник Qн'!$A$5:$A$23,0))),""))</f>
        <v/>
      </c>
      <c r="K23" s="20"/>
      <c r="L23" s="18" t="str">
        <f aca="false">IF(OR(F23="",I23=""),"",F23*I23)</f>
        <v/>
      </c>
      <c r="M23" s="15" t="str">
        <f aca="false">IF(D23="","",IFERROR(IF(INDEX('Справочник Qн'!$E$5:$E$23,MATCH(D23,'Справочник Qн'!$A$5:$A$23,0))="","",INDEX('Справочник Qн'!$E$5:$E$23,MATCH(D23,'Справочник Qн'!$A$5:$A$23,0))),""))</f>
        <v/>
      </c>
      <c r="N23" s="19" t="str">
        <f aca="false">IF(D23="","",IF(I23="","нет Qн: внесите значение вручную и укажите источник",IF(AND(H23&lt;&gt;"",K23=""),"укажите обоснование ручного значения Qн",IF(AND(H23="",J23=""),"в справочнике не указан источник",""))))</f>
        <v/>
      </c>
    </row>
    <row r="24" customFormat="false" ht="15" hidden="false" customHeight="false" outlineLevel="0" collapsed="false">
      <c r="A24" s="17" t="n">
        <v>21</v>
      </c>
      <c r="B24" s="13"/>
      <c r="C24" s="16"/>
      <c r="D24" s="13"/>
      <c r="E24" s="13"/>
      <c r="F24" s="14"/>
      <c r="G24" s="15" t="str">
        <f aca="false">IF(D24="","",IFERROR(IF(INDEX('Справочник Qн'!$B$5:$B$23,MATCH(D24,'Справочник Qн'!$A$5:$A$23,0))="","",INDEX('Справочник Qн'!$B$5:$B$23,MATCH(D24,'Справочник Qн'!$A$5:$A$23,0))),""))</f>
        <v/>
      </c>
      <c r="H24" s="14"/>
      <c r="I24" s="15" t="str">
        <f aca="false">IF(H24&lt;&gt;"",H24,G24)</f>
        <v/>
      </c>
      <c r="J24" s="19" t="str">
        <f aca="false">IF(D24="","",IFERROR(IF(INDEX('Справочник Qн'!$D$5:$D$23,MATCH(D24,'Справочник Qн'!$A$5:$A$23,0))="","",INDEX('Справочник Qн'!$D$5:$D$23,MATCH(D24,'Справочник Qн'!$A$5:$A$23,0))),""))</f>
        <v/>
      </c>
      <c r="K24" s="20"/>
      <c r="L24" s="18" t="str">
        <f aca="false">IF(OR(F24="",I24=""),"",F24*I24)</f>
        <v/>
      </c>
      <c r="M24" s="15" t="str">
        <f aca="false">IF(D24="","",IFERROR(IF(INDEX('Справочник Qн'!$E$5:$E$23,MATCH(D24,'Справочник Qн'!$A$5:$A$23,0))="","",INDEX('Справочник Qн'!$E$5:$E$23,MATCH(D24,'Справочник Qн'!$A$5:$A$23,0))),""))</f>
        <v/>
      </c>
      <c r="N24" s="19" t="str">
        <f aca="false">IF(D24="","",IF(I24="","нет Qн: внесите значение вручную и укажите источник",IF(AND(H24&lt;&gt;"",K24=""),"укажите обоснование ручного значения Qн",IF(AND(H24="",J24=""),"в справочнике не указан источник",""))))</f>
        <v/>
      </c>
    </row>
    <row r="25" customFormat="false" ht="15" hidden="false" customHeight="false" outlineLevel="0" collapsed="false">
      <c r="A25" s="17" t="n">
        <v>22</v>
      </c>
      <c r="B25" s="13"/>
      <c r="C25" s="16"/>
      <c r="D25" s="13"/>
      <c r="E25" s="13"/>
      <c r="F25" s="14"/>
      <c r="G25" s="15" t="str">
        <f aca="false">IF(D25="","",IFERROR(IF(INDEX('Справочник Qн'!$B$5:$B$23,MATCH(D25,'Справочник Qн'!$A$5:$A$23,0))="","",INDEX('Справочник Qн'!$B$5:$B$23,MATCH(D25,'Справочник Qн'!$A$5:$A$23,0))),""))</f>
        <v/>
      </c>
      <c r="H25" s="14"/>
      <c r="I25" s="15" t="str">
        <f aca="false">IF(H25&lt;&gt;"",H25,G25)</f>
        <v/>
      </c>
      <c r="J25" s="19" t="str">
        <f aca="false">IF(D25="","",IFERROR(IF(INDEX('Справочник Qн'!$D$5:$D$23,MATCH(D25,'Справочник Qн'!$A$5:$A$23,0))="","",INDEX('Справочник Qн'!$D$5:$D$23,MATCH(D25,'Справочник Qн'!$A$5:$A$23,0))),""))</f>
        <v/>
      </c>
      <c r="K25" s="20"/>
      <c r="L25" s="18" t="str">
        <f aca="false">IF(OR(F25="",I25=""),"",F25*I25)</f>
        <v/>
      </c>
      <c r="M25" s="15" t="str">
        <f aca="false">IF(D25="","",IFERROR(IF(INDEX('Справочник Qн'!$E$5:$E$23,MATCH(D25,'Справочник Qн'!$A$5:$A$23,0))="","",INDEX('Справочник Qн'!$E$5:$E$23,MATCH(D25,'Справочник Qн'!$A$5:$A$23,0))),""))</f>
        <v/>
      </c>
      <c r="N25" s="19" t="str">
        <f aca="false">IF(D25="","",IF(I25="","нет Qн: внесите значение вручную и укажите источник",IF(AND(H25&lt;&gt;"",K25=""),"укажите обоснование ручного значения Qн",IF(AND(H25="",J25=""),"в справочнике не указан источник",""))))</f>
        <v/>
      </c>
    </row>
    <row r="26" customFormat="false" ht="15" hidden="false" customHeight="false" outlineLevel="0" collapsed="false">
      <c r="A26" s="17" t="n">
        <v>23</v>
      </c>
      <c r="B26" s="13"/>
      <c r="C26" s="16"/>
      <c r="D26" s="13"/>
      <c r="E26" s="13"/>
      <c r="F26" s="14"/>
      <c r="G26" s="15" t="str">
        <f aca="false">IF(D26="","",IFERROR(IF(INDEX('Справочник Qн'!$B$5:$B$23,MATCH(D26,'Справочник Qн'!$A$5:$A$23,0))="","",INDEX('Справочник Qн'!$B$5:$B$23,MATCH(D26,'Справочник Qн'!$A$5:$A$23,0))),""))</f>
        <v/>
      </c>
      <c r="H26" s="14"/>
      <c r="I26" s="15" t="str">
        <f aca="false">IF(H26&lt;&gt;"",H26,G26)</f>
        <v/>
      </c>
      <c r="J26" s="19" t="str">
        <f aca="false">IF(D26="","",IFERROR(IF(INDEX('Справочник Qн'!$D$5:$D$23,MATCH(D26,'Справочник Qн'!$A$5:$A$23,0))="","",INDEX('Справочник Qн'!$D$5:$D$23,MATCH(D26,'Справочник Qн'!$A$5:$A$23,0))),""))</f>
        <v/>
      </c>
      <c r="K26" s="20"/>
      <c r="L26" s="18" t="str">
        <f aca="false">IF(OR(F26="",I26=""),"",F26*I26)</f>
        <v/>
      </c>
      <c r="M26" s="15" t="str">
        <f aca="false">IF(D26="","",IFERROR(IF(INDEX('Справочник Qн'!$E$5:$E$23,MATCH(D26,'Справочник Qн'!$A$5:$A$23,0))="","",INDEX('Справочник Qн'!$E$5:$E$23,MATCH(D26,'Справочник Qн'!$A$5:$A$23,0))),""))</f>
        <v/>
      </c>
      <c r="N26" s="19" t="str">
        <f aca="false">IF(D26="","",IF(I26="","нет Qн: внесите значение вручную и укажите источник",IF(AND(H26&lt;&gt;"",K26=""),"укажите обоснование ручного значения Qн",IF(AND(H26="",J26=""),"в справочнике не указан источник",""))))</f>
        <v/>
      </c>
    </row>
    <row r="27" customFormat="false" ht="15" hidden="false" customHeight="false" outlineLevel="0" collapsed="false">
      <c r="A27" s="17" t="n">
        <v>24</v>
      </c>
      <c r="B27" s="13"/>
      <c r="C27" s="16"/>
      <c r="D27" s="13"/>
      <c r="E27" s="13"/>
      <c r="F27" s="14"/>
      <c r="G27" s="15" t="str">
        <f aca="false">IF(D27="","",IFERROR(IF(INDEX('Справочник Qн'!$B$5:$B$23,MATCH(D27,'Справочник Qн'!$A$5:$A$23,0))="","",INDEX('Справочник Qн'!$B$5:$B$23,MATCH(D27,'Справочник Qн'!$A$5:$A$23,0))),""))</f>
        <v/>
      </c>
      <c r="H27" s="14"/>
      <c r="I27" s="15" t="str">
        <f aca="false">IF(H27&lt;&gt;"",H27,G27)</f>
        <v/>
      </c>
      <c r="J27" s="19" t="str">
        <f aca="false">IF(D27="","",IFERROR(IF(INDEX('Справочник Qн'!$D$5:$D$23,MATCH(D27,'Справочник Qн'!$A$5:$A$23,0))="","",INDEX('Справочник Qн'!$D$5:$D$23,MATCH(D27,'Справочник Qн'!$A$5:$A$23,0))),""))</f>
        <v/>
      </c>
      <c r="K27" s="20"/>
      <c r="L27" s="18" t="str">
        <f aca="false">IF(OR(F27="",I27=""),"",F27*I27)</f>
        <v/>
      </c>
      <c r="M27" s="15" t="str">
        <f aca="false">IF(D27="","",IFERROR(IF(INDEX('Справочник Qн'!$E$5:$E$23,MATCH(D27,'Справочник Qн'!$A$5:$A$23,0))="","",INDEX('Справочник Qн'!$E$5:$E$23,MATCH(D27,'Справочник Qн'!$A$5:$A$23,0))),""))</f>
        <v/>
      </c>
      <c r="N27" s="19" t="str">
        <f aca="false">IF(D27="","",IF(I27="","нет Qн: внесите значение вручную и укажите источник",IF(AND(H27&lt;&gt;"",K27=""),"укажите обоснование ручного значения Qн",IF(AND(H27="",J27=""),"в справочнике не указан источник",""))))</f>
        <v/>
      </c>
    </row>
    <row r="28" customFormat="false" ht="15" hidden="false" customHeight="false" outlineLevel="0" collapsed="false">
      <c r="A28" s="17" t="n">
        <v>25</v>
      </c>
      <c r="B28" s="13"/>
      <c r="C28" s="16"/>
      <c r="D28" s="13"/>
      <c r="E28" s="13"/>
      <c r="F28" s="14"/>
      <c r="G28" s="15" t="str">
        <f aca="false">IF(D28="","",IFERROR(IF(INDEX('Справочник Qн'!$B$5:$B$23,MATCH(D28,'Справочник Qн'!$A$5:$A$23,0))="","",INDEX('Справочник Qн'!$B$5:$B$23,MATCH(D28,'Справочник Qн'!$A$5:$A$23,0))),""))</f>
        <v/>
      </c>
      <c r="H28" s="14"/>
      <c r="I28" s="15" t="str">
        <f aca="false">IF(H28&lt;&gt;"",H28,G28)</f>
        <v/>
      </c>
      <c r="J28" s="19" t="str">
        <f aca="false">IF(D28="","",IFERROR(IF(INDEX('Справочник Qн'!$D$5:$D$23,MATCH(D28,'Справочник Qн'!$A$5:$A$23,0))="","",INDEX('Справочник Qн'!$D$5:$D$23,MATCH(D28,'Справочник Qн'!$A$5:$A$23,0))),""))</f>
        <v/>
      </c>
      <c r="K28" s="20"/>
      <c r="L28" s="18" t="str">
        <f aca="false">IF(OR(F28="",I28=""),"",F28*I28)</f>
        <v/>
      </c>
      <c r="M28" s="15" t="str">
        <f aca="false">IF(D28="","",IFERROR(IF(INDEX('Справочник Qн'!$E$5:$E$23,MATCH(D28,'Справочник Qн'!$A$5:$A$23,0))="","",INDEX('Справочник Qн'!$E$5:$E$23,MATCH(D28,'Справочник Qн'!$A$5:$A$23,0))),""))</f>
        <v/>
      </c>
      <c r="N28" s="19" t="str">
        <f aca="false">IF(D28="","",IF(I28="","нет Qн: внесите значение вручную и укажите источник",IF(AND(H28&lt;&gt;"",K28=""),"укажите обоснование ручного значения Qн",IF(AND(H28="",J28=""),"в справочнике не указан источник",""))))</f>
        <v/>
      </c>
    </row>
    <row r="29" customFormat="false" ht="15" hidden="false" customHeight="false" outlineLevel="0" collapsed="false">
      <c r="A29" s="17" t="n">
        <v>26</v>
      </c>
      <c r="B29" s="13"/>
      <c r="C29" s="16"/>
      <c r="D29" s="13"/>
      <c r="E29" s="13"/>
      <c r="F29" s="14"/>
      <c r="G29" s="15" t="str">
        <f aca="false">IF(D29="","",IFERROR(IF(INDEX('Справочник Qн'!$B$5:$B$23,MATCH(D29,'Справочник Qн'!$A$5:$A$23,0))="","",INDEX('Справочник Qн'!$B$5:$B$23,MATCH(D29,'Справочник Qн'!$A$5:$A$23,0))),""))</f>
        <v/>
      </c>
      <c r="H29" s="14"/>
      <c r="I29" s="15" t="str">
        <f aca="false">IF(H29&lt;&gt;"",H29,G29)</f>
        <v/>
      </c>
      <c r="J29" s="19" t="str">
        <f aca="false">IF(D29="","",IFERROR(IF(INDEX('Справочник Qн'!$D$5:$D$23,MATCH(D29,'Справочник Qн'!$A$5:$A$23,0))="","",INDEX('Справочник Qн'!$D$5:$D$23,MATCH(D29,'Справочник Qн'!$A$5:$A$23,0))),""))</f>
        <v/>
      </c>
      <c r="K29" s="20"/>
      <c r="L29" s="18" t="str">
        <f aca="false">IF(OR(F29="",I29=""),"",F29*I29)</f>
        <v/>
      </c>
      <c r="M29" s="15" t="str">
        <f aca="false">IF(D29="","",IFERROR(IF(INDEX('Справочник Qн'!$E$5:$E$23,MATCH(D29,'Справочник Qн'!$A$5:$A$23,0))="","",INDEX('Справочник Qн'!$E$5:$E$23,MATCH(D29,'Справочник Qн'!$A$5:$A$23,0))),""))</f>
        <v/>
      </c>
      <c r="N29" s="19" t="str">
        <f aca="false">IF(D29="","",IF(I29="","нет Qн: внесите значение вручную и укажите источник",IF(AND(H29&lt;&gt;"",K29=""),"укажите обоснование ручного значения Qн",IF(AND(H29="",J29=""),"в справочнике не указан источник",""))))</f>
        <v/>
      </c>
    </row>
    <row r="30" customFormat="false" ht="15" hidden="false" customHeight="false" outlineLevel="0" collapsed="false">
      <c r="A30" s="17" t="n">
        <v>27</v>
      </c>
      <c r="B30" s="13"/>
      <c r="C30" s="16"/>
      <c r="D30" s="13"/>
      <c r="E30" s="13"/>
      <c r="F30" s="14"/>
      <c r="G30" s="15" t="str">
        <f aca="false">IF(D30="","",IFERROR(IF(INDEX('Справочник Qн'!$B$5:$B$23,MATCH(D30,'Справочник Qн'!$A$5:$A$23,0))="","",INDEX('Справочник Qн'!$B$5:$B$23,MATCH(D30,'Справочник Qн'!$A$5:$A$23,0))),""))</f>
        <v/>
      </c>
      <c r="H30" s="14"/>
      <c r="I30" s="15" t="str">
        <f aca="false">IF(H30&lt;&gt;"",H30,G30)</f>
        <v/>
      </c>
      <c r="J30" s="19" t="str">
        <f aca="false">IF(D30="","",IFERROR(IF(INDEX('Справочник Qн'!$D$5:$D$23,MATCH(D30,'Справочник Qн'!$A$5:$A$23,0))="","",INDEX('Справочник Qн'!$D$5:$D$23,MATCH(D30,'Справочник Qн'!$A$5:$A$23,0))),""))</f>
        <v/>
      </c>
      <c r="K30" s="20"/>
      <c r="L30" s="18" t="str">
        <f aca="false">IF(OR(F30="",I30=""),"",F30*I30)</f>
        <v/>
      </c>
      <c r="M30" s="15" t="str">
        <f aca="false">IF(D30="","",IFERROR(IF(INDEX('Справочник Qн'!$E$5:$E$23,MATCH(D30,'Справочник Qн'!$A$5:$A$23,0))="","",INDEX('Справочник Qн'!$E$5:$E$23,MATCH(D30,'Справочник Qн'!$A$5:$A$23,0))),""))</f>
        <v/>
      </c>
      <c r="N30" s="19" t="str">
        <f aca="false">IF(D30="","",IF(I30="","нет Qн: внесите значение вручную и укажите источник",IF(AND(H30&lt;&gt;"",K30=""),"укажите обоснование ручного значения Qн",IF(AND(H30="",J30=""),"в справочнике не указан источник",""))))</f>
        <v/>
      </c>
    </row>
    <row r="31" customFormat="false" ht="15" hidden="false" customHeight="false" outlineLevel="0" collapsed="false">
      <c r="A31" s="17" t="n">
        <v>28</v>
      </c>
      <c r="B31" s="13"/>
      <c r="C31" s="16"/>
      <c r="D31" s="13"/>
      <c r="E31" s="13"/>
      <c r="F31" s="14"/>
      <c r="G31" s="15" t="str">
        <f aca="false">IF(D31="","",IFERROR(IF(INDEX('Справочник Qн'!$B$5:$B$23,MATCH(D31,'Справочник Qн'!$A$5:$A$23,0))="","",INDEX('Справочник Qн'!$B$5:$B$23,MATCH(D31,'Справочник Qн'!$A$5:$A$23,0))),""))</f>
        <v/>
      </c>
      <c r="H31" s="14"/>
      <c r="I31" s="15" t="str">
        <f aca="false">IF(H31&lt;&gt;"",H31,G31)</f>
        <v/>
      </c>
      <c r="J31" s="19" t="str">
        <f aca="false">IF(D31="","",IFERROR(IF(INDEX('Справочник Qн'!$D$5:$D$23,MATCH(D31,'Справочник Qн'!$A$5:$A$23,0))="","",INDEX('Справочник Qн'!$D$5:$D$23,MATCH(D31,'Справочник Qн'!$A$5:$A$23,0))),""))</f>
        <v/>
      </c>
      <c r="K31" s="20"/>
      <c r="L31" s="18" t="str">
        <f aca="false">IF(OR(F31="",I31=""),"",F31*I31)</f>
        <v/>
      </c>
      <c r="M31" s="15" t="str">
        <f aca="false">IF(D31="","",IFERROR(IF(INDEX('Справочник Qн'!$E$5:$E$23,MATCH(D31,'Справочник Qн'!$A$5:$A$23,0))="","",INDEX('Справочник Qн'!$E$5:$E$23,MATCH(D31,'Справочник Qн'!$A$5:$A$23,0))),""))</f>
        <v/>
      </c>
      <c r="N31" s="19" t="str">
        <f aca="false">IF(D31="","",IF(I31="","нет Qн: внесите значение вручную и укажите источник",IF(AND(H31&lt;&gt;"",K31=""),"укажите обоснование ручного значения Qн",IF(AND(H31="",J31=""),"в справочнике не указан источник",""))))</f>
        <v/>
      </c>
    </row>
    <row r="32" customFormat="false" ht="15" hidden="false" customHeight="false" outlineLevel="0" collapsed="false">
      <c r="A32" s="17" t="n">
        <v>29</v>
      </c>
      <c r="B32" s="13"/>
      <c r="C32" s="16"/>
      <c r="D32" s="13"/>
      <c r="E32" s="13"/>
      <c r="F32" s="14"/>
      <c r="G32" s="15" t="str">
        <f aca="false">IF(D32="","",IFERROR(IF(INDEX('Справочник Qн'!$B$5:$B$23,MATCH(D32,'Справочник Qн'!$A$5:$A$23,0))="","",INDEX('Справочник Qн'!$B$5:$B$23,MATCH(D32,'Справочник Qн'!$A$5:$A$23,0))),""))</f>
        <v/>
      </c>
      <c r="H32" s="14"/>
      <c r="I32" s="15" t="str">
        <f aca="false">IF(H32&lt;&gt;"",H32,G32)</f>
        <v/>
      </c>
      <c r="J32" s="19" t="str">
        <f aca="false">IF(D32="","",IFERROR(IF(INDEX('Справочник Qн'!$D$5:$D$23,MATCH(D32,'Справочник Qн'!$A$5:$A$23,0))="","",INDEX('Справочник Qн'!$D$5:$D$23,MATCH(D32,'Справочник Qн'!$A$5:$A$23,0))),""))</f>
        <v/>
      </c>
      <c r="K32" s="20"/>
      <c r="L32" s="18" t="str">
        <f aca="false">IF(OR(F32="",I32=""),"",F32*I32)</f>
        <v/>
      </c>
      <c r="M32" s="15" t="str">
        <f aca="false">IF(D32="","",IFERROR(IF(INDEX('Справочник Qн'!$E$5:$E$23,MATCH(D32,'Справочник Qн'!$A$5:$A$23,0))="","",INDEX('Справочник Qн'!$E$5:$E$23,MATCH(D32,'Справочник Qн'!$A$5:$A$23,0))),""))</f>
        <v/>
      </c>
      <c r="N32" s="19" t="str">
        <f aca="false">IF(D32="","",IF(I32="","нет Qн: внесите значение вручную и укажите источник",IF(AND(H32&lt;&gt;"",K32=""),"укажите обоснование ручного значения Qн",IF(AND(H32="",J32=""),"в справочнике не указан источник",""))))</f>
        <v/>
      </c>
    </row>
    <row r="33" customFormat="false" ht="15" hidden="false" customHeight="false" outlineLevel="0" collapsed="false">
      <c r="A33" s="17" t="n">
        <v>30</v>
      </c>
      <c r="B33" s="13"/>
      <c r="C33" s="16"/>
      <c r="D33" s="13"/>
      <c r="E33" s="13"/>
      <c r="F33" s="14"/>
      <c r="G33" s="15" t="str">
        <f aca="false">IF(D33="","",IFERROR(IF(INDEX('Справочник Qн'!$B$5:$B$23,MATCH(D33,'Справочник Qн'!$A$5:$A$23,0))="","",INDEX('Справочник Qн'!$B$5:$B$23,MATCH(D33,'Справочник Qн'!$A$5:$A$23,0))),""))</f>
        <v/>
      </c>
      <c r="H33" s="14"/>
      <c r="I33" s="15" t="str">
        <f aca="false">IF(H33&lt;&gt;"",H33,G33)</f>
        <v/>
      </c>
      <c r="J33" s="19" t="str">
        <f aca="false">IF(D33="","",IFERROR(IF(INDEX('Справочник Qн'!$D$5:$D$23,MATCH(D33,'Справочник Qн'!$A$5:$A$23,0))="","",INDEX('Справочник Qн'!$D$5:$D$23,MATCH(D33,'Справочник Qн'!$A$5:$A$23,0))),""))</f>
        <v/>
      </c>
      <c r="K33" s="20"/>
      <c r="L33" s="18" t="str">
        <f aca="false">IF(OR(F33="",I33=""),"",F33*I33)</f>
        <v/>
      </c>
      <c r="M33" s="15" t="str">
        <f aca="false">IF(D33="","",IFERROR(IF(INDEX('Справочник Qн'!$E$5:$E$23,MATCH(D33,'Справочник Qн'!$A$5:$A$23,0))="","",INDEX('Справочник Qн'!$E$5:$E$23,MATCH(D33,'Справочник Qн'!$A$5:$A$23,0))),""))</f>
        <v/>
      </c>
      <c r="N33" s="19" t="str">
        <f aca="false">IF(D33="","",IF(I33="","нет Qн: внесите значение вручную и укажите источник",IF(AND(H33&lt;&gt;"",K33=""),"укажите обоснование ручного значения Qн",IF(AND(H33="",J33=""),"в справочнике не указан источник",""))))</f>
        <v/>
      </c>
    </row>
    <row r="34" customFormat="false" ht="15" hidden="false" customHeight="false" outlineLevel="0" collapsed="false">
      <c r="A34" s="17" t="n">
        <v>31</v>
      </c>
      <c r="B34" s="13"/>
      <c r="C34" s="16"/>
      <c r="D34" s="13"/>
      <c r="E34" s="13"/>
      <c r="F34" s="14"/>
      <c r="G34" s="15" t="str">
        <f aca="false">IF(D34="","",IFERROR(IF(INDEX('Справочник Qн'!$B$5:$B$23,MATCH(D34,'Справочник Qн'!$A$5:$A$23,0))="","",INDEX('Справочник Qн'!$B$5:$B$23,MATCH(D34,'Справочник Qн'!$A$5:$A$23,0))),""))</f>
        <v/>
      </c>
      <c r="H34" s="14"/>
      <c r="I34" s="15" t="str">
        <f aca="false">IF(H34&lt;&gt;"",H34,G34)</f>
        <v/>
      </c>
      <c r="J34" s="19" t="str">
        <f aca="false">IF(D34="","",IFERROR(IF(INDEX('Справочник Qн'!$D$5:$D$23,MATCH(D34,'Справочник Qн'!$A$5:$A$23,0))="","",INDEX('Справочник Qн'!$D$5:$D$23,MATCH(D34,'Справочник Qн'!$A$5:$A$23,0))),""))</f>
        <v/>
      </c>
      <c r="K34" s="20"/>
      <c r="L34" s="18" t="str">
        <f aca="false">IF(OR(F34="",I34=""),"",F34*I34)</f>
        <v/>
      </c>
      <c r="M34" s="15" t="str">
        <f aca="false">IF(D34="","",IFERROR(IF(INDEX('Справочник Qн'!$E$5:$E$23,MATCH(D34,'Справочник Qн'!$A$5:$A$23,0))="","",INDEX('Справочник Qн'!$E$5:$E$23,MATCH(D34,'Справочник Qн'!$A$5:$A$23,0))),""))</f>
        <v/>
      </c>
      <c r="N34" s="19" t="str">
        <f aca="false">IF(D34="","",IF(I34="","нет Qн: внесите значение вручную и укажите источник",IF(AND(H34&lt;&gt;"",K34=""),"укажите обоснование ручного значения Qн",IF(AND(H34="",J34=""),"в справочнике не указан источник",""))))</f>
        <v/>
      </c>
    </row>
    <row r="35" customFormat="false" ht="15" hidden="false" customHeight="false" outlineLevel="0" collapsed="false">
      <c r="A35" s="17" t="n">
        <v>32</v>
      </c>
      <c r="B35" s="13"/>
      <c r="C35" s="16"/>
      <c r="D35" s="13"/>
      <c r="E35" s="13"/>
      <c r="F35" s="14"/>
      <c r="G35" s="15" t="str">
        <f aca="false">IF(D35="","",IFERROR(IF(INDEX('Справочник Qн'!$B$5:$B$23,MATCH(D35,'Справочник Qн'!$A$5:$A$23,0))="","",INDEX('Справочник Qн'!$B$5:$B$23,MATCH(D35,'Справочник Qн'!$A$5:$A$23,0))),""))</f>
        <v/>
      </c>
      <c r="H35" s="14"/>
      <c r="I35" s="15" t="str">
        <f aca="false">IF(H35&lt;&gt;"",H35,G35)</f>
        <v/>
      </c>
      <c r="J35" s="19" t="str">
        <f aca="false">IF(D35="","",IFERROR(IF(INDEX('Справочник Qн'!$D$5:$D$23,MATCH(D35,'Справочник Qн'!$A$5:$A$23,0))="","",INDEX('Справочник Qн'!$D$5:$D$23,MATCH(D35,'Справочник Qн'!$A$5:$A$23,0))),""))</f>
        <v/>
      </c>
      <c r="K35" s="20"/>
      <c r="L35" s="18" t="str">
        <f aca="false">IF(OR(F35="",I35=""),"",F35*I35)</f>
        <v/>
      </c>
      <c r="M35" s="15" t="str">
        <f aca="false">IF(D35="","",IFERROR(IF(INDEX('Справочник Qн'!$E$5:$E$23,MATCH(D35,'Справочник Qн'!$A$5:$A$23,0))="","",INDEX('Справочник Qн'!$E$5:$E$23,MATCH(D35,'Справочник Qн'!$A$5:$A$23,0))),""))</f>
        <v/>
      </c>
      <c r="N35" s="19" t="str">
        <f aca="false">IF(D35="","",IF(I35="","нет Qн: внесите значение вручную и укажите источник",IF(AND(H35&lt;&gt;"",K35=""),"укажите обоснование ручного значения Qн",IF(AND(H35="",J35=""),"в справочнике не указан источник",""))))</f>
        <v/>
      </c>
    </row>
    <row r="36" customFormat="false" ht="15" hidden="false" customHeight="false" outlineLevel="0" collapsed="false">
      <c r="A36" s="17" t="n">
        <v>33</v>
      </c>
      <c r="B36" s="13"/>
      <c r="C36" s="16"/>
      <c r="D36" s="13"/>
      <c r="E36" s="13"/>
      <c r="F36" s="14"/>
      <c r="G36" s="15" t="str">
        <f aca="false">IF(D36="","",IFERROR(IF(INDEX('Справочник Qн'!$B$5:$B$23,MATCH(D36,'Справочник Qн'!$A$5:$A$23,0))="","",INDEX('Справочник Qн'!$B$5:$B$23,MATCH(D36,'Справочник Qн'!$A$5:$A$23,0))),""))</f>
        <v/>
      </c>
      <c r="H36" s="14"/>
      <c r="I36" s="15" t="str">
        <f aca="false">IF(H36&lt;&gt;"",H36,G36)</f>
        <v/>
      </c>
      <c r="J36" s="19" t="str">
        <f aca="false">IF(D36="","",IFERROR(IF(INDEX('Справочник Qн'!$D$5:$D$23,MATCH(D36,'Справочник Qн'!$A$5:$A$23,0))="","",INDEX('Справочник Qн'!$D$5:$D$23,MATCH(D36,'Справочник Qн'!$A$5:$A$23,0))),""))</f>
        <v/>
      </c>
      <c r="K36" s="20"/>
      <c r="L36" s="18" t="str">
        <f aca="false">IF(OR(F36="",I36=""),"",F36*I36)</f>
        <v/>
      </c>
      <c r="M36" s="15" t="str">
        <f aca="false">IF(D36="","",IFERROR(IF(INDEX('Справочник Qн'!$E$5:$E$23,MATCH(D36,'Справочник Qн'!$A$5:$A$23,0))="","",INDEX('Справочник Qн'!$E$5:$E$23,MATCH(D36,'Справочник Qн'!$A$5:$A$23,0))),""))</f>
        <v/>
      </c>
      <c r="N36" s="19" t="str">
        <f aca="false">IF(D36="","",IF(I36="","нет Qн: внесите значение вручную и укажите источник",IF(AND(H36&lt;&gt;"",K36=""),"укажите обоснование ручного значения Qн",IF(AND(H36="",J36=""),"в справочнике не указан источник",""))))</f>
        <v/>
      </c>
    </row>
    <row r="37" customFormat="false" ht="15" hidden="false" customHeight="false" outlineLevel="0" collapsed="false">
      <c r="A37" s="17" t="n">
        <v>34</v>
      </c>
      <c r="B37" s="13"/>
      <c r="C37" s="16"/>
      <c r="D37" s="13"/>
      <c r="E37" s="13"/>
      <c r="F37" s="14"/>
      <c r="G37" s="15" t="str">
        <f aca="false">IF(D37="","",IFERROR(IF(INDEX('Справочник Qн'!$B$5:$B$23,MATCH(D37,'Справочник Qн'!$A$5:$A$23,0))="","",INDEX('Справочник Qн'!$B$5:$B$23,MATCH(D37,'Справочник Qн'!$A$5:$A$23,0))),""))</f>
        <v/>
      </c>
      <c r="H37" s="14"/>
      <c r="I37" s="15" t="str">
        <f aca="false">IF(H37&lt;&gt;"",H37,G37)</f>
        <v/>
      </c>
      <c r="J37" s="19" t="str">
        <f aca="false">IF(D37="","",IFERROR(IF(INDEX('Справочник Qн'!$D$5:$D$23,MATCH(D37,'Справочник Qн'!$A$5:$A$23,0))="","",INDEX('Справочник Qн'!$D$5:$D$23,MATCH(D37,'Справочник Qн'!$A$5:$A$23,0))),""))</f>
        <v/>
      </c>
      <c r="K37" s="20"/>
      <c r="L37" s="18" t="str">
        <f aca="false">IF(OR(F37="",I37=""),"",F37*I37)</f>
        <v/>
      </c>
      <c r="M37" s="15" t="str">
        <f aca="false">IF(D37="","",IFERROR(IF(INDEX('Справочник Qн'!$E$5:$E$23,MATCH(D37,'Справочник Qн'!$A$5:$A$23,0))="","",INDEX('Справочник Qн'!$E$5:$E$23,MATCH(D37,'Справочник Qн'!$A$5:$A$23,0))),""))</f>
        <v/>
      </c>
      <c r="N37" s="19" t="str">
        <f aca="false">IF(D37="","",IF(I37="","нет Qн: внесите значение вручную и укажите источник",IF(AND(H37&lt;&gt;"",K37=""),"укажите обоснование ручного значения Qн",IF(AND(H37="",J37=""),"в справочнике не указан источник",""))))</f>
        <v/>
      </c>
    </row>
    <row r="38" customFormat="false" ht="15" hidden="false" customHeight="false" outlineLevel="0" collapsed="false">
      <c r="A38" s="17" t="n">
        <v>35</v>
      </c>
      <c r="B38" s="13"/>
      <c r="C38" s="16"/>
      <c r="D38" s="13"/>
      <c r="E38" s="13"/>
      <c r="F38" s="14"/>
      <c r="G38" s="15" t="str">
        <f aca="false">IF(D38="","",IFERROR(IF(INDEX('Справочник Qн'!$B$5:$B$23,MATCH(D38,'Справочник Qн'!$A$5:$A$23,0))="","",INDEX('Справочник Qн'!$B$5:$B$23,MATCH(D38,'Справочник Qн'!$A$5:$A$23,0))),""))</f>
        <v/>
      </c>
      <c r="H38" s="14"/>
      <c r="I38" s="15" t="str">
        <f aca="false">IF(H38&lt;&gt;"",H38,G38)</f>
        <v/>
      </c>
      <c r="J38" s="19" t="str">
        <f aca="false">IF(D38="","",IFERROR(IF(INDEX('Справочник Qн'!$D$5:$D$23,MATCH(D38,'Справочник Qн'!$A$5:$A$23,0))="","",INDEX('Справочник Qн'!$D$5:$D$23,MATCH(D38,'Справочник Qн'!$A$5:$A$23,0))),""))</f>
        <v/>
      </c>
      <c r="K38" s="20"/>
      <c r="L38" s="18" t="str">
        <f aca="false">IF(OR(F38="",I38=""),"",F38*I38)</f>
        <v/>
      </c>
      <c r="M38" s="15" t="str">
        <f aca="false">IF(D38="","",IFERROR(IF(INDEX('Справочник Qн'!$E$5:$E$23,MATCH(D38,'Справочник Qн'!$A$5:$A$23,0))="","",INDEX('Справочник Qн'!$E$5:$E$23,MATCH(D38,'Справочник Qн'!$A$5:$A$23,0))),""))</f>
        <v/>
      </c>
      <c r="N38" s="19" t="str">
        <f aca="false">IF(D38="","",IF(I38="","нет Qн: внесите значение вручную и укажите источник",IF(AND(H38&lt;&gt;"",K38=""),"укажите обоснование ручного значения Qн",IF(AND(H38="",J38=""),"в справочнике не указан источник",""))))</f>
        <v/>
      </c>
    </row>
    <row r="39" customFormat="false" ht="15" hidden="false" customHeight="false" outlineLevel="0" collapsed="false">
      <c r="A39" s="17" t="n">
        <v>36</v>
      </c>
      <c r="B39" s="13"/>
      <c r="C39" s="16"/>
      <c r="D39" s="13"/>
      <c r="E39" s="13"/>
      <c r="F39" s="14"/>
      <c r="G39" s="15" t="str">
        <f aca="false">IF(D39="","",IFERROR(IF(INDEX('Справочник Qн'!$B$5:$B$23,MATCH(D39,'Справочник Qн'!$A$5:$A$23,0))="","",INDEX('Справочник Qн'!$B$5:$B$23,MATCH(D39,'Справочник Qн'!$A$5:$A$23,0))),""))</f>
        <v/>
      </c>
      <c r="H39" s="14"/>
      <c r="I39" s="15" t="str">
        <f aca="false">IF(H39&lt;&gt;"",H39,G39)</f>
        <v/>
      </c>
      <c r="J39" s="19" t="str">
        <f aca="false">IF(D39="","",IFERROR(IF(INDEX('Справочник Qн'!$D$5:$D$23,MATCH(D39,'Справочник Qн'!$A$5:$A$23,0))="","",INDEX('Справочник Qн'!$D$5:$D$23,MATCH(D39,'Справочник Qн'!$A$5:$A$23,0))),""))</f>
        <v/>
      </c>
      <c r="K39" s="20"/>
      <c r="L39" s="18" t="str">
        <f aca="false">IF(OR(F39="",I39=""),"",F39*I39)</f>
        <v/>
      </c>
      <c r="M39" s="15" t="str">
        <f aca="false">IF(D39="","",IFERROR(IF(INDEX('Справочник Qн'!$E$5:$E$23,MATCH(D39,'Справочник Qн'!$A$5:$A$23,0))="","",INDEX('Справочник Qн'!$E$5:$E$23,MATCH(D39,'Справочник Qн'!$A$5:$A$23,0))),""))</f>
        <v/>
      </c>
      <c r="N39" s="19" t="str">
        <f aca="false">IF(D39="","",IF(I39="","нет Qн: внесите значение вручную и укажите источник",IF(AND(H39&lt;&gt;"",K39=""),"укажите обоснование ручного значения Qн",IF(AND(H39="",J39=""),"в справочнике не указан источник",""))))</f>
        <v/>
      </c>
    </row>
    <row r="40" customFormat="false" ht="15" hidden="false" customHeight="false" outlineLevel="0" collapsed="false">
      <c r="A40" s="17" t="n">
        <v>37</v>
      </c>
      <c r="B40" s="13"/>
      <c r="C40" s="16"/>
      <c r="D40" s="13"/>
      <c r="E40" s="13"/>
      <c r="F40" s="14"/>
      <c r="G40" s="15" t="str">
        <f aca="false">IF(D40="","",IFERROR(IF(INDEX('Справочник Qн'!$B$5:$B$23,MATCH(D40,'Справочник Qн'!$A$5:$A$23,0))="","",INDEX('Справочник Qн'!$B$5:$B$23,MATCH(D40,'Справочник Qн'!$A$5:$A$23,0))),""))</f>
        <v/>
      </c>
      <c r="H40" s="14"/>
      <c r="I40" s="15" t="str">
        <f aca="false">IF(H40&lt;&gt;"",H40,G40)</f>
        <v/>
      </c>
      <c r="J40" s="19" t="str">
        <f aca="false">IF(D40="","",IFERROR(IF(INDEX('Справочник Qн'!$D$5:$D$23,MATCH(D40,'Справочник Qн'!$A$5:$A$23,0))="","",INDEX('Справочник Qн'!$D$5:$D$23,MATCH(D40,'Справочник Qн'!$A$5:$A$23,0))),""))</f>
        <v/>
      </c>
      <c r="K40" s="20"/>
      <c r="L40" s="18" t="str">
        <f aca="false">IF(OR(F40="",I40=""),"",F40*I40)</f>
        <v/>
      </c>
      <c r="M40" s="15" t="str">
        <f aca="false">IF(D40="","",IFERROR(IF(INDEX('Справочник Qн'!$E$5:$E$23,MATCH(D40,'Справочник Qн'!$A$5:$A$23,0))="","",INDEX('Справочник Qн'!$E$5:$E$23,MATCH(D40,'Справочник Qн'!$A$5:$A$23,0))),""))</f>
        <v/>
      </c>
      <c r="N40" s="19" t="str">
        <f aca="false">IF(D40="","",IF(I40="","нет Qн: внесите значение вручную и укажите источник",IF(AND(H40&lt;&gt;"",K40=""),"укажите обоснование ручного значения Qн",IF(AND(H40="",J40=""),"в справочнике не указан источник",""))))</f>
        <v/>
      </c>
    </row>
    <row r="41" customFormat="false" ht="15" hidden="false" customHeight="false" outlineLevel="0" collapsed="false">
      <c r="A41" s="17" t="n">
        <v>38</v>
      </c>
      <c r="B41" s="13"/>
      <c r="C41" s="16"/>
      <c r="D41" s="13"/>
      <c r="E41" s="13"/>
      <c r="F41" s="14"/>
      <c r="G41" s="15" t="str">
        <f aca="false">IF(D41="","",IFERROR(IF(INDEX('Справочник Qн'!$B$5:$B$23,MATCH(D41,'Справочник Qн'!$A$5:$A$23,0))="","",INDEX('Справочник Qн'!$B$5:$B$23,MATCH(D41,'Справочник Qн'!$A$5:$A$23,0))),""))</f>
        <v/>
      </c>
      <c r="H41" s="14"/>
      <c r="I41" s="15" t="str">
        <f aca="false">IF(H41&lt;&gt;"",H41,G41)</f>
        <v/>
      </c>
      <c r="J41" s="19" t="str">
        <f aca="false">IF(D41="","",IFERROR(IF(INDEX('Справочник Qн'!$D$5:$D$23,MATCH(D41,'Справочник Qн'!$A$5:$A$23,0))="","",INDEX('Справочник Qн'!$D$5:$D$23,MATCH(D41,'Справочник Qн'!$A$5:$A$23,0))),""))</f>
        <v/>
      </c>
      <c r="K41" s="20"/>
      <c r="L41" s="18" t="str">
        <f aca="false">IF(OR(F41="",I41=""),"",F41*I41)</f>
        <v/>
      </c>
      <c r="M41" s="15" t="str">
        <f aca="false">IF(D41="","",IFERROR(IF(INDEX('Справочник Qн'!$E$5:$E$23,MATCH(D41,'Справочник Qн'!$A$5:$A$23,0))="","",INDEX('Справочник Qн'!$E$5:$E$23,MATCH(D41,'Справочник Qн'!$A$5:$A$23,0))),""))</f>
        <v/>
      </c>
      <c r="N41" s="19" t="str">
        <f aca="false">IF(D41="","",IF(I41="","нет Qн: внесите значение вручную и укажите источник",IF(AND(H41&lt;&gt;"",K41=""),"укажите обоснование ручного значения Qн",IF(AND(H41="",J41=""),"в справочнике не указан источник",""))))</f>
        <v/>
      </c>
    </row>
    <row r="42" customFormat="false" ht="15" hidden="false" customHeight="false" outlineLevel="0" collapsed="false">
      <c r="A42" s="17" t="n">
        <v>39</v>
      </c>
      <c r="B42" s="13"/>
      <c r="C42" s="16"/>
      <c r="D42" s="13"/>
      <c r="E42" s="13"/>
      <c r="F42" s="14"/>
      <c r="G42" s="15" t="str">
        <f aca="false">IF(D42="","",IFERROR(IF(INDEX('Справочник Qн'!$B$5:$B$23,MATCH(D42,'Справочник Qн'!$A$5:$A$23,0))="","",INDEX('Справочник Qн'!$B$5:$B$23,MATCH(D42,'Справочник Qн'!$A$5:$A$23,0))),""))</f>
        <v/>
      </c>
      <c r="H42" s="14"/>
      <c r="I42" s="15" t="str">
        <f aca="false">IF(H42&lt;&gt;"",H42,G42)</f>
        <v/>
      </c>
      <c r="J42" s="19" t="str">
        <f aca="false">IF(D42="","",IFERROR(IF(INDEX('Справочник Qн'!$D$5:$D$23,MATCH(D42,'Справочник Qн'!$A$5:$A$23,0))="","",INDEX('Справочник Qн'!$D$5:$D$23,MATCH(D42,'Справочник Qн'!$A$5:$A$23,0))),""))</f>
        <v/>
      </c>
      <c r="K42" s="20"/>
      <c r="L42" s="18" t="str">
        <f aca="false">IF(OR(F42="",I42=""),"",F42*I42)</f>
        <v/>
      </c>
      <c r="M42" s="15" t="str">
        <f aca="false">IF(D42="","",IFERROR(IF(INDEX('Справочник Qн'!$E$5:$E$23,MATCH(D42,'Справочник Qн'!$A$5:$A$23,0))="","",INDEX('Справочник Qн'!$E$5:$E$23,MATCH(D42,'Справочник Qн'!$A$5:$A$23,0))),""))</f>
        <v/>
      </c>
      <c r="N42" s="19" t="str">
        <f aca="false">IF(D42="","",IF(I42="","нет Qн: внесите значение вручную и укажите источник",IF(AND(H42&lt;&gt;"",K42=""),"укажите обоснование ручного значения Qн",IF(AND(H42="",J42=""),"в справочнике не указан источник",""))))</f>
        <v/>
      </c>
    </row>
    <row r="43" customFormat="false" ht="15" hidden="false" customHeight="false" outlineLevel="0" collapsed="false">
      <c r="A43" s="17" t="n">
        <v>40</v>
      </c>
      <c r="B43" s="13"/>
      <c r="C43" s="16"/>
      <c r="D43" s="13"/>
      <c r="E43" s="13"/>
      <c r="F43" s="14"/>
      <c r="G43" s="15" t="str">
        <f aca="false">IF(D43="","",IFERROR(IF(INDEX('Справочник Qн'!$B$5:$B$23,MATCH(D43,'Справочник Qн'!$A$5:$A$23,0))="","",INDEX('Справочник Qн'!$B$5:$B$23,MATCH(D43,'Справочник Qн'!$A$5:$A$23,0))),""))</f>
        <v/>
      </c>
      <c r="H43" s="14"/>
      <c r="I43" s="15" t="str">
        <f aca="false">IF(H43&lt;&gt;"",H43,G43)</f>
        <v/>
      </c>
      <c r="J43" s="19" t="str">
        <f aca="false">IF(D43="","",IFERROR(IF(INDEX('Справочник Qн'!$D$5:$D$23,MATCH(D43,'Справочник Qн'!$A$5:$A$23,0))="","",INDEX('Справочник Qн'!$D$5:$D$23,MATCH(D43,'Справочник Qн'!$A$5:$A$23,0))),""))</f>
        <v/>
      </c>
      <c r="K43" s="20"/>
      <c r="L43" s="18" t="str">
        <f aca="false">IF(OR(F43="",I43=""),"",F43*I43)</f>
        <v/>
      </c>
      <c r="M43" s="15" t="str">
        <f aca="false">IF(D43="","",IFERROR(IF(INDEX('Справочник Qн'!$E$5:$E$23,MATCH(D43,'Справочник Qн'!$A$5:$A$23,0))="","",INDEX('Справочник Qн'!$E$5:$E$23,MATCH(D43,'Справочник Qн'!$A$5:$A$23,0))),""))</f>
        <v/>
      </c>
      <c r="N43" s="19" t="str">
        <f aca="false">IF(D43="","",IF(I43="","нет Qн: внесите значение вручную и укажите источник",IF(AND(H43&lt;&gt;"",K43=""),"укажите обоснование ручного значения Qн",IF(AND(H43="",J43=""),"в справочнике не указан источник",""))))</f>
        <v/>
      </c>
    </row>
    <row r="44" customFormat="false" ht="15" hidden="false" customHeight="false" outlineLevel="0" collapsed="false">
      <c r="A44" s="17" t="n">
        <v>41</v>
      </c>
      <c r="B44" s="13"/>
      <c r="C44" s="16"/>
      <c r="D44" s="13"/>
      <c r="E44" s="13"/>
      <c r="F44" s="14"/>
      <c r="G44" s="15" t="str">
        <f aca="false">IF(D44="","",IFERROR(IF(INDEX('Справочник Qн'!$B$5:$B$23,MATCH(D44,'Справочник Qн'!$A$5:$A$23,0))="","",INDEX('Справочник Qн'!$B$5:$B$23,MATCH(D44,'Справочник Qн'!$A$5:$A$23,0))),""))</f>
        <v/>
      </c>
      <c r="H44" s="14"/>
      <c r="I44" s="15" t="str">
        <f aca="false">IF(H44&lt;&gt;"",H44,G44)</f>
        <v/>
      </c>
      <c r="J44" s="19" t="str">
        <f aca="false">IF(D44="","",IFERROR(IF(INDEX('Справочник Qн'!$D$5:$D$23,MATCH(D44,'Справочник Qн'!$A$5:$A$23,0))="","",INDEX('Справочник Qн'!$D$5:$D$23,MATCH(D44,'Справочник Qн'!$A$5:$A$23,0))),""))</f>
        <v/>
      </c>
      <c r="K44" s="20"/>
      <c r="L44" s="18" t="str">
        <f aca="false">IF(OR(F44="",I44=""),"",F44*I44)</f>
        <v/>
      </c>
      <c r="M44" s="15" t="str">
        <f aca="false">IF(D44="","",IFERROR(IF(INDEX('Справочник Qн'!$E$5:$E$23,MATCH(D44,'Справочник Qн'!$A$5:$A$23,0))="","",INDEX('Справочник Qн'!$E$5:$E$23,MATCH(D44,'Справочник Qн'!$A$5:$A$23,0))),""))</f>
        <v/>
      </c>
      <c r="N44" s="19" t="str">
        <f aca="false">IF(D44="","",IF(I44="","нет Qн: внесите значение вручную и укажите источник",IF(AND(H44&lt;&gt;"",K44=""),"укажите обоснование ручного значения Qн",IF(AND(H44="",J44=""),"в справочнике не указан источник",""))))</f>
        <v/>
      </c>
    </row>
    <row r="45" customFormat="false" ht="15" hidden="false" customHeight="false" outlineLevel="0" collapsed="false">
      <c r="A45" s="17" t="n">
        <v>42</v>
      </c>
      <c r="B45" s="13"/>
      <c r="C45" s="16"/>
      <c r="D45" s="13"/>
      <c r="E45" s="13"/>
      <c r="F45" s="14"/>
      <c r="G45" s="15" t="str">
        <f aca="false">IF(D45="","",IFERROR(IF(INDEX('Справочник Qн'!$B$5:$B$23,MATCH(D45,'Справочник Qн'!$A$5:$A$23,0))="","",INDEX('Справочник Qн'!$B$5:$B$23,MATCH(D45,'Справочник Qн'!$A$5:$A$23,0))),""))</f>
        <v/>
      </c>
      <c r="H45" s="14"/>
      <c r="I45" s="15" t="str">
        <f aca="false">IF(H45&lt;&gt;"",H45,G45)</f>
        <v/>
      </c>
      <c r="J45" s="19" t="str">
        <f aca="false">IF(D45="","",IFERROR(IF(INDEX('Справочник Qн'!$D$5:$D$23,MATCH(D45,'Справочник Qн'!$A$5:$A$23,0))="","",INDEX('Справочник Qн'!$D$5:$D$23,MATCH(D45,'Справочник Qн'!$A$5:$A$23,0))),""))</f>
        <v/>
      </c>
      <c r="K45" s="20"/>
      <c r="L45" s="18" t="str">
        <f aca="false">IF(OR(F45="",I45=""),"",F45*I45)</f>
        <v/>
      </c>
      <c r="M45" s="15" t="str">
        <f aca="false">IF(D45="","",IFERROR(IF(INDEX('Справочник Qн'!$E$5:$E$23,MATCH(D45,'Справочник Qн'!$A$5:$A$23,0))="","",INDEX('Справочник Qн'!$E$5:$E$23,MATCH(D45,'Справочник Qн'!$A$5:$A$23,0))),""))</f>
        <v/>
      </c>
      <c r="N45" s="19" t="str">
        <f aca="false">IF(D45="","",IF(I45="","нет Qн: внесите значение вручную и укажите источник",IF(AND(H45&lt;&gt;"",K45=""),"укажите обоснование ручного значения Qн",IF(AND(H45="",J45=""),"в справочнике не указан источник",""))))</f>
        <v/>
      </c>
    </row>
    <row r="46" customFormat="false" ht="15" hidden="false" customHeight="false" outlineLevel="0" collapsed="false">
      <c r="A46" s="17" t="n">
        <v>43</v>
      </c>
      <c r="B46" s="13"/>
      <c r="C46" s="16"/>
      <c r="D46" s="13"/>
      <c r="E46" s="13"/>
      <c r="F46" s="14"/>
      <c r="G46" s="15" t="str">
        <f aca="false">IF(D46="","",IFERROR(IF(INDEX('Справочник Qн'!$B$5:$B$23,MATCH(D46,'Справочник Qн'!$A$5:$A$23,0))="","",INDEX('Справочник Qн'!$B$5:$B$23,MATCH(D46,'Справочник Qн'!$A$5:$A$23,0))),""))</f>
        <v/>
      </c>
      <c r="H46" s="14"/>
      <c r="I46" s="15" t="str">
        <f aca="false">IF(H46&lt;&gt;"",H46,G46)</f>
        <v/>
      </c>
      <c r="J46" s="19" t="str">
        <f aca="false">IF(D46="","",IFERROR(IF(INDEX('Справочник Qн'!$D$5:$D$23,MATCH(D46,'Справочник Qн'!$A$5:$A$23,0))="","",INDEX('Справочник Qн'!$D$5:$D$23,MATCH(D46,'Справочник Qн'!$A$5:$A$23,0))),""))</f>
        <v/>
      </c>
      <c r="K46" s="20"/>
      <c r="L46" s="18" t="str">
        <f aca="false">IF(OR(F46="",I46=""),"",F46*I46)</f>
        <v/>
      </c>
      <c r="M46" s="15" t="str">
        <f aca="false">IF(D46="","",IFERROR(IF(INDEX('Справочник Qн'!$E$5:$E$23,MATCH(D46,'Справочник Qн'!$A$5:$A$23,0))="","",INDEX('Справочник Qн'!$E$5:$E$23,MATCH(D46,'Справочник Qн'!$A$5:$A$23,0))),""))</f>
        <v/>
      </c>
      <c r="N46" s="19" t="str">
        <f aca="false">IF(D46="","",IF(I46="","нет Qн: внесите значение вручную и укажите источник",IF(AND(H46&lt;&gt;"",K46=""),"укажите обоснование ручного значения Qн",IF(AND(H46="",J46=""),"в справочнике не указан источник",""))))</f>
        <v/>
      </c>
    </row>
    <row r="47" customFormat="false" ht="15" hidden="false" customHeight="false" outlineLevel="0" collapsed="false">
      <c r="A47" s="17" t="n">
        <v>44</v>
      </c>
      <c r="B47" s="13"/>
      <c r="C47" s="16"/>
      <c r="D47" s="13"/>
      <c r="E47" s="13"/>
      <c r="F47" s="14"/>
      <c r="G47" s="15" t="str">
        <f aca="false">IF(D47="","",IFERROR(IF(INDEX('Справочник Qн'!$B$5:$B$23,MATCH(D47,'Справочник Qн'!$A$5:$A$23,0))="","",INDEX('Справочник Qн'!$B$5:$B$23,MATCH(D47,'Справочник Qн'!$A$5:$A$23,0))),""))</f>
        <v/>
      </c>
      <c r="H47" s="14"/>
      <c r="I47" s="15" t="str">
        <f aca="false">IF(H47&lt;&gt;"",H47,G47)</f>
        <v/>
      </c>
      <c r="J47" s="19" t="str">
        <f aca="false">IF(D47="","",IFERROR(IF(INDEX('Справочник Qн'!$D$5:$D$23,MATCH(D47,'Справочник Qн'!$A$5:$A$23,0))="","",INDEX('Справочник Qн'!$D$5:$D$23,MATCH(D47,'Справочник Qн'!$A$5:$A$23,0))),""))</f>
        <v/>
      </c>
      <c r="K47" s="20"/>
      <c r="L47" s="18" t="str">
        <f aca="false">IF(OR(F47="",I47=""),"",F47*I47)</f>
        <v/>
      </c>
      <c r="M47" s="15" t="str">
        <f aca="false">IF(D47="","",IFERROR(IF(INDEX('Справочник Qн'!$E$5:$E$23,MATCH(D47,'Справочник Qн'!$A$5:$A$23,0))="","",INDEX('Справочник Qн'!$E$5:$E$23,MATCH(D47,'Справочник Qн'!$A$5:$A$23,0))),""))</f>
        <v/>
      </c>
      <c r="N47" s="19" t="str">
        <f aca="false">IF(D47="","",IF(I47="","нет Qн: внесите значение вручную и укажите источник",IF(AND(H47&lt;&gt;"",K47=""),"укажите обоснование ручного значения Qн",IF(AND(H47="",J47=""),"в справочнике не указан источник",""))))</f>
        <v/>
      </c>
    </row>
    <row r="48" customFormat="false" ht="15" hidden="false" customHeight="false" outlineLevel="0" collapsed="false">
      <c r="A48" s="17" t="n">
        <v>45</v>
      </c>
      <c r="B48" s="13"/>
      <c r="C48" s="16"/>
      <c r="D48" s="13"/>
      <c r="E48" s="13"/>
      <c r="F48" s="14"/>
      <c r="G48" s="15" t="str">
        <f aca="false">IF(D48="","",IFERROR(IF(INDEX('Справочник Qн'!$B$5:$B$23,MATCH(D48,'Справочник Qн'!$A$5:$A$23,0))="","",INDEX('Справочник Qн'!$B$5:$B$23,MATCH(D48,'Справочник Qн'!$A$5:$A$23,0))),""))</f>
        <v/>
      </c>
      <c r="H48" s="14"/>
      <c r="I48" s="15" t="str">
        <f aca="false">IF(H48&lt;&gt;"",H48,G48)</f>
        <v/>
      </c>
      <c r="J48" s="19" t="str">
        <f aca="false">IF(D48="","",IFERROR(IF(INDEX('Справочник Qн'!$D$5:$D$23,MATCH(D48,'Справочник Qн'!$A$5:$A$23,0))="","",INDEX('Справочник Qн'!$D$5:$D$23,MATCH(D48,'Справочник Qн'!$A$5:$A$23,0))),""))</f>
        <v/>
      </c>
      <c r="K48" s="20"/>
      <c r="L48" s="18" t="str">
        <f aca="false">IF(OR(F48="",I48=""),"",F48*I48)</f>
        <v/>
      </c>
      <c r="M48" s="15" t="str">
        <f aca="false">IF(D48="","",IFERROR(IF(INDEX('Справочник Qн'!$E$5:$E$23,MATCH(D48,'Справочник Qн'!$A$5:$A$23,0))="","",INDEX('Справочник Qн'!$E$5:$E$23,MATCH(D48,'Справочник Qн'!$A$5:$A$23,0))),""))</f>
        <v/>
      </c>
      <c r="N48" s="19" t="str">
        <f aca="false">IF(D48="","",IF(I48="","нет Qн: внесите значение вручную и укажите источник",IF(AND(H48&lt;&gt;"",K48=""),"укажите обоснование ручного значения Qн",IF(AND(H48="",J48=""),"в справочнике не указан источник",""))))</f>
        <v/>
      </c>
    </row>
    <row r="49" customFormat="false" ht="15" hidden="false" customHeight="false" outlineLevel="0" collapsed="false">
      <c r="A49" s="17" t="n">
        <v>46</v>
      </c>
      <c r="B49" s="13"/>
      <c r="C49" s="16"/>
      <c r="D49" s="13"/>
      <c r="E49" s="13"/>
      <c r="F49" s="14"/>
      <c r="G49" s="15" t="str">
        <f aca="false">IF(D49="","",IFERROR(IF(INDEX('Справочник Qн'!$B$5:$B$23,MATCH(D49,'Справочник Qн'!$A$5:$A$23,0))="","",INDEX('Справочник Qн'!$B$5:$B$23,MATCH(D49,'Справочник Qн'!$A$5:$A$23,0))),""))</f>
        <v/>
      </c>
      <c r="H49" s="14"/>
      <c r="I49" s="15" t="str">
        <f aca="false">IF(H49&lt;&gt;"",H49,G49)</f>
        <v/>
      </c>
      <c r="J49" s="19" t="str">
        <f aca="false">IF(D49="","",IFERROR(IF(INDEX('Справочник Qн'!$D$5:$D$23,MATCH(D49,'Справочник Qн'!$A$5:$A$23,0))="","",INDEX('Справочник Qн'!$D$5:$D$23,MATCH(D49,'Справочник Qн'!$A$5:$A$23,0))),""))</f>
        <v/>
      </c>
      <c r="K49" s="20"/>
      <c r="L49" s="18" t="str">
        <f aca="false">IF(OR(F49="",I49=""),"",F49*I49)</f>
        <v/>
      </c>
      <c r="M49" s="15" t="str">
        <f aca="false">IF(D49="","",IFERROR(IF(INDEX('Справочник Qн'!$E$5:$E$23,MATCH(D49,'Справочник Qн'!$A$5:$A$23,0))="","",INDEX('Справочник Qн'!$E$5:$E$23,MATCH(D49,'Справочник Qн'!$A$5:$A$23,0))),""))</f>
        <v/>
      </c>
      <c r="N49" s="19" t="str">
        <f aca="false">IF(D49="","",IF(I49="","нет Qн: внесите значение вручную и укажите источник",IF(AND(H49&lt;&gt;"",K49=""),"укажите обоснование ручного значения Qн",IF(AND(H49="",J49=""),"в справочнике не указан источник",""))))</f>
        <v/>
      </c>
    </row>
    <row r="50" customFormat="false" ht="15" hidden="false" customHeight="false" outlineLevel="0" collapsed="false">
      <c r="A50" s="17" t="n">
        <v>47</v>
      </c>
      <c r="B50" s="13"/>
      <c r="C50" s="16"/>
      <c r="D50" s="13"/>
      <c r="E50" s="13"/>
      <c r="F50" s="14"/>
      <c r="G50" s="15" t="str">
        <f aca="false">IF(D50="","",IFERROR(IF(INDEX('Справочник Qн'!$B$5:$B$23,MATCH(D50,'Справочник Qн'!$A$5:$A$23,0))="","",INDEX('Справочник Qн'!$B$5:$B$23,MATCH(D50,'Справочник Qн'!$A$5:$A$23,0))),""))</f>
        <v/>
      </c>
      <c r="H50" s="14"/>
      <c r="I50" s="15" t="str">
        <f aca="false">IF(H50&lt;&gt;"",H50,G50)</f>
        <v/>
      </c>
      <c r="J50" s="19" t="str">
        <f aca="false">IF(D50="","",IFERROR(IF(INDEX('Справочник Qн'!$D$5:$D$23,MATCH(D50,'Справочник Qн'!$A$5:$A$23,0))="","",INDEX('Справочник Qн'!$D$5:$D$23,MATCH(D50,'Справочник Qн'!$A$5:$A$23,0))),""))</f>
        <v/>
      </c>
      <c r="K50" s="20"/>
      <c r="L50" s="18" t="str">
        <f aca="false">IF(OR(F50="",I50=""),"",F50*I50)</f>
        <v/>
      </c>
      <c r="M50" s="15" t="str">
        <f aca="false">IF(D50="","",IFERROR(IF(INDEX('Справочник Qн'!$E$5:$E$23,MATCH(D50,'Справочник Qн'!$A$5:$A$23,0))="","",INDEX('Справочник Qн'!$E$5:$E$23,MATCH(D50,'Справочник Qн'!$A$5:$A$23,0))),""))</f>
        <v/>
      </c>
      <c r="N50" s="19" t="str">
        <f aca="false">IF(D50="","",IF(I50="","нет Qн: внесите значение вручную и укажите источник",IF(AND(H50&lt;&gt;"",K50=""),"укажите обоснование ручного значения Qн",IF(AND(H50="",J50=""),"в справочнике не указан источник",""))))</f>
        <v/>
      </c>
    </row>
    <row r="51" customFormat="false" ht="15" hidden="false" customHeight="false" outlineLevel="0" collapsed="false">
      <c r="A51" s="17" t="n">
        <v>48</v>
      </c>
      <c r="B51" s="13"/>
      <c r="C51" s="16"/>
      <c r="D51" s="13"/>
      <c r="E51" s="13"/>
      <c r="F51" s="14"/>
      <c r="G51" s="15" t="str">
        <f aca="false">IF(D51="","",IFERROR(IF(INDEX('Справочник Qн'!$B$5:$B$23,MATCH(D51,'Справочник Qн'!$A$5:$A$23,0))="","",INDEX('Справочник Qн'!$B$5:$B$23,MATCH(D51,'Справочник Qн'!$A$5:$A$23,0))),""))</f>
        <v/>
      </c>
      <c r="H51" s="14"/>
      <c r="I51" s="15" t="str">
        <f aca="false">IF(H51&lt;&gt;"",H51,G51)</f>
        <v/>
      </c>
      <c r="J51" s="19" t="str">
        <f aca="false">IF(D51="","",IFERROR(IF(INDEX('Справочник Qн'!$D$5:$D$23,MATCH(D51,'Справочник Qн'!$A$5:$A$23,0))="","",INDEX('Справочник Qн'!$D$5:$D$23,MATCH(D51,'Справочник Qн'!$A$5:$A$23,0))),""))</f>
        <v/>
      </c>
      <c r="K51" s="20"/>
      <c r="L51" s="18" t="str">
        <f aca="false">IF(OR(F51="",I51=""),"",F51*I51)</f>
        <v/>
      </c>
      <c r="M51" s="15" t="str">
        <f aca="false">IF(D51="","",IFERROR(IF(INDEX('Справочник Qн'!$E$5:$E$23,MATCH(D51,'Справочник Qн'!$A$5:$A$23,0))="","",INDEX('Справочник Qн'!$E$5:$E$23,MATCH(D51,'Справочник Qн'!$A$5:$A$23,0))),""))</f>
        <v/>
      </c>
      <c r="N51" s="19" t="str">
        <f aca="false">IF(D51="","",IF(I51="","нет Qн: внесите значение вручную и укажите источник",IF(AND(H51&lt;&gt;"",K51=""),"укажите обоснование ручного значения Qн",IF(AND(H51="",J51=""),"в справочнике не указан источник",""))))</f>
        <v/>
      </c>
    </row>
    <row r="52" customFormat="false" ht="15" hidden="false" customHeight="false" outlineLevel="0" collapsed="false">
      <c r="A52" s="17" t="n">
        <v>49</v>
      </c>
      <c r="B52" s="13"/>
      <c r="C52" s="16"/>
      <c r="D52" s="13"/>
      <c r="E52" s="13"/>
      <c r="F52" s="14"/>
      <c r="G52" s="15" t="str">
        <f aca="false">IF(D52="","",IFERROR(IF(INDEX('Справочник Qн'!$B$5:$B$23,MATCH(D52,'Справочник Qн'!$A$5:$A$23,0))="","",INDEX('Справочник Qн'!$B$5:$B$23,MATCH(D52,'Справочник Qн'!$A$5:$A$23,0))),""))</f>
        <v/>
      </c>
      <c r="H52" s="14"/>
      <c r="I52" s="15" t="str">
        <f aca="false">IF(H52&lt;&gt;"",H52,G52)</f>
        <v/>
      </c>
      <c r="J52" s="19" t="str">
        <f aca="false">IF(D52="","",IFERROR(IF(INDEX('Справочник Qн'!$D$5:$D$23,MATCH(D52,'Справочник Qн'!$A$5:$A$23,0))="","",INDEX('Справочник Qн'!$D$5:$D$23,MATCH(D52,'Справочник Qн'!$A$5:$A$23,0))),""))</f>
        <v/>
      </c>
      <c r="K52" s="20"/>
      <c r="L52" s="18" t="str">
        <f aca="false">IF(OR(F52="",I52=""),"",F52*I52)</f>
        <v/>
      </c>
      <c r="M52" s="15" t="str">
        <f aca="false">IF(D52="","",IFERROR(IF(INDEX('Справочник Qн'!$E$5:$E$23,MATCH(D52,'Справочник Qн'!$A$5:$A$23,0))="","",INDEX('Справочник Qн'!$E$5:$E$23,MATCH(D52,'Справочник Qн'!$A$5:$A$23,0))),""))</f>
        <v/>
      </c>
      <c r="N52" s="19" t="str">
        <f aca="false">IF(D52="","",IF(I52="","нет Qн: внесите значение вручную и укажите источник",IF(AND(H52&lt;&gt;"",K52=""),"укажите обоснование ручного значения Qн",IF(AND(H52="",J52=""),"в справочнике не указан источник",""))))</f>
        <v/>
      </c>
    </row>
    <row r="53" customFormat="false" ht="15" hidden="false" customHeight="false" outlineLevel="0" collapsed="false">
      <c r="A53" s="17" t="n">
        <v>50</v>
      </c>
      <c r="B53" s="13"/>
      <c r="C53" s="16"/>
      <c r="D53" s="13"/>
      <c r="E53" s="13"/>
      <c r="F53" s="14"/>
      <c r="G53" s="15" t="str">
        <f aca="false">IF(D53="","",IFERROR(IF(INDEX('Справочник Qн'!$B$5:$B$23,MATCH(D53,'Справочник Qн'!$A$5:$A$23,0))="","",INDEX('Справочник Qн'!$B$5:$B$23,MATCH(D53,'Справочник Qн'!$A$5:$A$23,0))),""))</f>
        <v/>
      </c>
      <c r="H53" s="14"/>
      <c r="I53" s="15" t="str">
        <f aca="false">IF(H53&lt;&gt;"",H53,G53)</f>
        <v/>
      </c>
      <c r="J53" s="19" t="str">
        <f aca="false">IF(D53="","",IFERROR(IF(INDEX('Справочник Qн'!$D$5:$D$23,MATCH(D53,'Справочник Qн'!$A$5:$A$23,0))="","",INDEX('Справочник Qн'!$D$5:$D$23,MATCH(D53,'Справочник Qн'!$A$5:$A$23,0))),""))</f>
        <v/>
      </c>
      <c r="K53" s="20"/>
      <c r="L53" s="18" t="str">
        <f aca="false">IF(OR(F53="",I53=""),"",F53*I53)</f>
        <v/>
      </c>
      <c r="M53" s="15" t="str">
        <f aca="false">IF(D53="","",IFERROR(IF(INDEX('Справочник Qн'!$E$5:$E$23,MATCH(D53,'Справочник Qн'!$A$5:$A$23,0))="","",INDEX('Справочник Qн'!$E$5:$E$23,MATCH(D53,'Справочник Qн'!$A$5:$A$23,0))),""))</f>
        <v/>
      </c>
      <c r="N53" s="19" t="str">
        <f aca="false">IF(D53="","",IF(I53="","нет Qн: внесите значение вручную и укажите источник",IF(AND(H53&lt;&gt;"",K53=""),"укажите обоснование ручного значения Qн",IF(AND(H53="",J53=""),"в справочнике не указан источник",""))))</f>
        <v/>
      </c>
    </row>
    <row r="54" customFormat="false" ht="15" hidden="false" customHeight="false" outlineLevel="0" collapsed="false">
      <c r="A54" s="17" t="n">
        <v>51</v>
      </c>
      <c r="B54" s="13"/>
      <c r="C54" s="16"/>
      <c r="D54" s="13"/>
      <c r="E54" s="13"/>
      <c r="F54" s="14"/>
      <c r="G54" s="15" t="str">
        <f aca="false">IF(D54="","",IFERROR(IF(INDEX('Справочник Qн'!$B$5:$B$23,MATCH(D54,'Справочник Qн'!$A$5:$A$23,0))="","",INDEX('Справочник Qн'!$B$5:$B$23,MATCH(D54,'Справочник Qн'!$A$5:$A$23,0))),""))</f>
        <v/>
      </c>
      <c r="H54" s="14"/>
      <c r="I54" s="15" t="str">
        <f aca="false">IF(H54&lt;&gt;"",H54,G54)</f>
        <v/>
      </c>
      <c r="J54" s="19" t="str">
        <f aca="false">IF(D54="","",IFERROR(IF(INDEX('Справочник Qн'!$D$5:$D$23,MATCH(D54,'Справочник Qн'!$A$5:$A$23,0))="","",INDEX('Справочник Qн'!$D$5:$D$23,MATCH(D54,'Справочник Qн'!$A$5:$A$23,0))),""))</f>
        <v/>
      </c>
      <c r="K54" s="20"/>
      <c r="L54" s="18" t="str">
        <f aca="false">IF(OR(F54="",I54=""),"",F54*I54)</f>
        <v/>
      </c>
      <c r="M54" s="15" t="str">
        <f aca="false">IF(D54="","",IFERROR(IF(INDEX('Справочник Qн'!$E$5:$E$23,MATCH(D54,'Справочник Qн'!$A$5:$A$23,0))="","",INDEX('Справочник Qн'!$E$5:$E$23,MATCH(D54,'Справочник Qн'!$A$5:$A$23,0))),""))</f>
        <v/>
      </c>
      <c r="N54" s="19" t="str">
        <f aca="false">IF(D54="","",IF(I54="","нет Qн: внесите значение вручную и укажите источник",IF(AND(H54&lt;&gt;"",K54=""),"укажите обоснование ручного значения Qн",IF(AND(H54="",J54=""),"в справочнике не указан источник",""))))</f>
        <v/>
      </c>
    </row>
    <row r="55" customFormat="false" ht="15" hidden="false" customHeight="false" outlineLevel="0" collapsed="false">
      <c r="A55" s="17" t="n">
        <v>52</v>
      </c>
      <c r="B55" s="13"/>
      <c r="C55" s="16"/>
      <c r="D55" s="13"/>
      <c r="E55" s="13"/>
      <c r="F55" s="14"/>
      <c r="G55" s="15" t="str">
        <f aca="false">IF(D55="","",IFERROR(IF(INDEX('Справочник Qн'!$B$5:$B$23,MATCH(D55,'Справочник Qн'!$A$5:$A$23,0))="","",INDEX('Справочник Qн'!$B$5:$B$23,MATCH(D55,'Справочник Qн'!$A$5:$A$23,0))),""))</f>
        <v/>
      </c>
      <c r="H55" s="14"/>
      <c r="I55" s="15" t="str">
        <f aca="false">IF(H55&lt;&gt;"",H55,G55)</f>
        <v/>
      </c>
      <c r="J55" s="19" t="str">
        <f aca="false">IF(D55="","",IFERROR(IF(INDEX('Справочник Qн'!$D$5:$D$23,MATCH(D55,'Справочник Qн'!$A$5:$A$23,0))="","",INDEX('Справочник Qн'!$D$5:$D$23,MATCH(D55,'Справочник Qн'!$A$5:$A$23,0))),""))</f>
        <v/>
      </c>
      <c r="K55" s="20"/>
      <c r="L55" s="18" t="str">
        <f aca="false">IF(OR(F55="",I55=""),"",F55*I55)</f>
        <v/>
      </c>
      <c r="M55" s="15" t="str">
        <f aca="false">IF(D55="","",IFERROR(IF(INDEX('Справочник Qн'!$E$5:$E$23,MATCH(D55,'Справочник Qн'!$A$5:$A$23,0))="","",INDEX('Справочник Qн'!$E$5:$E$23,MATCH(D55,'Справочник Qн'!$A$5:$A$23,0))),""))</f>
        <v/>
      </c>
      <c r="N55" s="19" t="str">
        <f aca="false">IF(D55="","",IF(I55="","нет Qн: внесите значение вручную и укажите источник",IF(AND(H55&lt;&gt;"",K55=""),"укажите обоснование ручного значения Qн",IF(AND(H55="",J55=""),"в справочнике не указан источник",""))))</f>
        <v/>
      </c>
    </row>
    <row r="56" customFormat="false" ht="15" hidden="false" customHeight="false" outlineLevel="0" collapsed="false">
      <c r="A56" s="17" t="n">
        <v>53</v>
      </c>
      <c r="B56" s="13"/>
      <c r="C56" s="16"/>
      <c r="D56" s="13"/>
      <c r="E56" s="13"/>
      <c r="F56" s="14"/>
      <c r="G56" s="15" t="str">
        <f aca="false">IF(D56="","",IFERROR(IF(INDEX('Справочник Qн'!$B$5:$B$23,MATCH(D56,'Справочник Qн'!$A$5:$A$23,0))="","",INDEX('Справочник Qн'!$B$5:$B$23,MATCH(D56,'Справочник Qн'!$A$5:$A$23,0))),""))</f>
        <v/>
      </c>
      <c r="H56" s="14"/>
      <c r="I56" s="15" t="str">
        <f aca="false">IF(H56&lt;&gt;"",H56,G56)</f>
        <v/>
      </c>
      <c r="J56" s="19" t="str">
        <f aca="false">IF(D56="","",IFERROR(IF(INDEX('Справочник Qн'!$D$5:$D$23,MATCH(D56,'Справочник Qн'!$A$5:$A$23,0))="","",INDEX('Справочник Qн'!$D$5:$D$23,MATCH(D56,'Справочник Qн'!$A$5:$A$23,0))),""))</f>
        <v/>
      </c>
      <c r="K56" s="20"/>
      <c r="L56" s="18" t="str">
        <f aca="false">IF(OR(F56="",I56=""),"",F56*I56)</f>
        <v/>
      </c>
      <c r="M56" s="15" t="str">
        <f aca="false">IF(D56="","",IFERROR(IF(INDEX('Справочник Qн'!$E$5:$E$23,MATCH(D56,'Справочник Qн'!$A$5:$A$23,0))="","",INDEX('Справочник Qн'!$E$5:$E$23,MATCH(D56,'Справочник Qн'!$A$5:$A$23,0))),""))</f>
        <v/>
      </c>
      <c r="N56" s="19" t="str">
        <f aca="false">IF(D56="","",IF(I56="","нет Qн: внесите значение вручную и укажите источник",IF(AND(H56&lt;&gt;"",K56=""),"укажите обоснование ручного значения Qн",IF(AND(H56="",J56=""),"в справочнике не указан источник",""))))</f>
        <v/>
      </c>
    </row>
    <row r="57" customFormat="false" ht="15" hidden="false" customHeight="false" outlineLevel="0" collapsed="false">
      <c r="A57" s="17" t="n">
        <v>54</v>
      </c>
      <c r="B57" s="13"/>
      <c r="C57" s="16"/>
      <c r="D57" s="13"/>
      <c r="E57" s="13"/>
      <c r="F57" s="14"/>
      <c r="G57" s="15" t="str">
        <f aca="false">IF(D57="","",IFERROR(IF(INDEX('Справочник Qн'!$B$5:$B$23,MATCH(D57,'Справочник Qн'!$A$5:$A$23,0))="","",INDEX('Справочник Qн'!$B$5:$B$23,MATCH(D57,'Справочник Qн'!$A$5:$A$23,0))),""))</f>
        <v/>
      </c>
      <c r="H57" s="14"/>
      <c r="I57" s="15" t="str">
        <f aca="false">IF(H57&lt;&gt;"",H57,G57)</f>
        <v/>
      </c>
      <c r="J57" s="19" t="str">
        <f aca="false">IF(D57="","",IFERROR(IF(INDEX('Справочник Qн'!$D$5:$D$23,MATCH(D57,'Справочник Qн'!$A$5:$A$23,0))="","",INDEX('Справочник Qн'!$D$5:$D$23,MATCH(D57,'Справочник Qн'!$A$5:$A$23,0))),""))</f>
        <v/>
      </c>
      <c r="K57" s="20"/>
      <c r="L57" s="18" t="str">
        <f aca="false">IF(OR(F57="",I57=""),"",F57*I57)</f>
        <v/>
      </c>
      <c r="M57" s="15" t="str">
        <f aca="false">IF(D57="","",IFERROR(IF(INDEX('Справочник Qн'!$E$5:$E$23,MATCH(D57,'Справочник Qн'!$A$5:$A$23,0))="","",INDEX('Справочник Qн'!$E$5:$E$23,MATCH(D57,'Справочник Qн'!$A$5:$A$23,0))),""))</f>
        <v/>
      </c>
      <c r="N57" s="19" t="str">
        <f aca="false">IF(D57="","",IF(I57="","нет Qн: внесите значение вручную и укажите источник",IF(AND(H57&lt;&gt;"",K57=""),"укажите обоснование ручного значения Qн",IF(AND(H57="",J57=""),"в справочнике не указан источник",""))))</f>
        <v/>
      </c>
    </row>
    <row r="58" customFormat="false" ht="15" hidden="false" customHeight="false" outlineLevel="0" collapsed="false">
      <c r="A58" s="17" t="n">
        <v>55</v>
      </c>
      <c r="B58" s="13"/>
      <c r="C58" s="16"/>
      <c r="D58" s="13"/>
      <c r="E58" s="13"/>
      <c r="F58" s="14"/>
      <c r="G58" s="15" t="str">
        <f aca="false">IF(D58="","",IFERROR(IF(INDEX('Справочник Qн'!$B$5:$B$23,MATCH(D58,'Справочник Qн'!$A$5:$A$23,0))="","",INDEX('Справочник Qн'!$B$5:$B$23,MATCH(D58,'Справочник Qн'!$A$5:$A$23,0))),""))</f>
        <v/>
      </c>
      <c r="H58" s="14"/>
      <c r="I58" s="15" t="str">
        <f aca="false">IF(H58&lt;&gt;"",H58,G58)</f>
        <v/>
      </c>
      <c r="J58" s="19" t="str">
        <f aca="false">IF(D58="","",IFERROR(IF(INDEX('Справочник Qн'!$D$5:$D$23,MATCH(D58,'Справочник Qн'!$A$5:$A$23,0))="","",INDEX('Справочник Qн'!$D$5:$D$23,MATCH(D58,'Справочник Qн'!$A$5:$A$23,0))),""))</f>
        <v/>
      </c>
      <c r="K58" s="20"/>
      <c r="L58" s="18" t="str">
        <f aca="false">IF(OR(F58="",I58=""),"",F58*I58)</f>
        <v/>
      </c>
      <c r="M58" s="15" t="str">
        <f aca="false">IF(D58="","",IFERROR(IF(INDEX('Справочник Qн'!$E$5:$E$23,MATCH(D58,'Справочник Qн'!$A$5:$A$23,0))="","",INDEX('Справочник Qн'!$E$5:$E$23,MATCH(D58,'Справочник Qн'!$A$5:$A$23,0))),""))</f>
        <v/>
      </c>
      <c r="N58" s="19" t="str">
        <f aca="false">IF(D58="","",IF(I58="","нет Qн: внесите значение вручную и укажите источник",IF(AND(H58&lt;&gt;"",K58=""),"укажите обоснование ручного значения Qн",IF(AND(H58="",J58=""),"в справочнике не указан источник",""))))</f>
        <v/>
      </c>
    </row>
    <row r="59" customFormat="false" ht="15" hidden="false" customHeight="false" outlineLevel="0" collapsed="false">
      <c r="A59" s="17" t="n">
        <v>56</v>
      </c>
      <c r="B59" s="13"/>
      <c r="C59" s="16"/>
      <c r="D59" s="13"/>
      <c r="E59" s="13"/>
      <c r="F59" s="14"/>
      <c r="G59" s="15" t="str">
        <f aca="false">IF(D59="","",IFERROR(IF(INDEX('Справочник Qн'!$B$5:$B$23,MATCH(D59,'Справочник Qн'!$A$5:$A$23,0))="","",INDEX('Справочник Qн'!$B$5:$B$23,MATCH(D59,'Справочник Qн'!$A$5:$A$23,0))),""))</f>
        <v/>
      </c>
      <c r="H59" s="14"/>
      <c r="I59" s="15" t="str">
        <f aca="false">IF(H59&lt;&gt;"",H59,G59)</f>
        <v/>
      </c>
      <c r="J59" s="19" t="str">
        <f aca="false">IF(D59="","",IFERROR(IF(INDEX('Справочник Qн'!$D$5:$D$23,MATCH(D59,'Справочник Qн'!$A$5:$A$23,0))="","",INDEX('Справочник Qн'!$D$5:$D$23,MATCH(D59,'Справочник Qн'!$A$5:$A$23,0))),""))</f>
        <v/>
      </c>
      <c r="K59" s="20"/>
      <c r="L59" s="18" t="str">
        <f aca="false">IF(OR(F59="",I59=""),"",F59*I59)</f>
        <v/>
      </c>
      <c r="M59" s="15" t="str">
        <f aca="false">IF(D59="","",IFERROR(IF(INDEX('Справочник Qн'!$E$5:$E$23,MATCH(D59,'Справочник Qн'!$A$5:$A$23,0))="","",INDEX('Справочник Qн'!$E$5:$E$23,MATCH(D59,'Справочник Qн'!$A$5:$A$23,0))),""))</f>
        <v/>
      </c>
      <c r="N59" s="19" t="str">
        <f aca="false">IF(D59="","",IF(I59="","нет Qн: внесите значение вручную и укажите источник",IF(AND(H59&lt;&gt;"",K59=""),"укажите обоснование ручного значения Qн",IF(AND(H59="",J59=""),"в справочнике не указан источник",""))))</f>
        <v/>
      </c>
    </row>
    <row r="60" customFormat="false" ht="15" hidden="false" customHeight="false" outlineLevel="0" collapsed="false">
      <c r="A60" s="17" t="n">
        <v>57</v>
      </c>
      <c r="B60" s="13"/>
      <c r="C60" s="16"/>
      <c r="D60" s="13"/>
      <c r="E60" s="13"/>
      <c r="F60" s="14"/>
      <c r="G60" s="15" t="str">
        <f aca="false">IF(D60="","",IFERROR(IF(INDEX('Справочник Qн'!$B$5:$B$23,MATCH(D60,'Справочник Qн'!$A$5:$A$23,0))="","",INDEX('Справочник Qн'!$B$5:$B$23,MATCH(D60,'Справочник Qн'!$A$5:$A$23,0))),""))</f>
        <v/>
      </c>
      <c r="H60" s="14"/>
      <c r="I60" s="15" t="str">
        <f aca="false">IF(H60&lt;&gt;"",H60,G60)</f>
        <v/>
      </c>
      <c r="J60" s="19" t="str">
        <f aca="false">IF(D60="","",IFERROR(IF(INDEX('Справочник Qн'!$D$5:$D$23,MATCH(D60,'Справочник Qн'!$A$5:$A$23,0))="","",INDEX('Справочник Qн'!$D$5:$D$23,MATCH(D60,'Справочник Qн'!$A$5:$A$23,0))),""))</f>
        <v/>
      </c>
      <c r="K60" s="20"/>
      <c r="L60" s="18" t="str">
        <f aca="false">IF(OR(F60="",I60=""),"",F60*I60)</f>
        <v/>
      </c>
      <c r="M60" s="15" t="str">
        <f aca="false">IF(D60="","",IFERROR(IF(INDEX('Справочник Qн'!$E$5:$E$23,MATCH(D60,'Справочник Qн'!$A$5:$A$23,0))="","",INDEX('Справочник Qн'!$E$5:$E$23,MATCH(D60,'Справочник Qн'!$A$5:$A$23,0))),""))</f>
        <v/>
      </c>
      <c r="N60" s="19" t="str">
        <f aca="false">IF(D60="","",IF(I60="","нет Qн: внесите значение вручную и укажите источник",IF(AND(H60&lt;&gt;"",K60=""),"укажите обоснование ручного значения Qн",IF(AND(H60="",J60=""),"в справочнике не указан источник",""))))</f>
        <v/>
      </c>
    </row>
    <row r="61" customFormat="false" ht="15" hidden="false" customHeight="false" outlineLevel="0" collapsed="false">
      <c r="A61" s="17" t="n">
        <v>58</v>
      </c>
      <c r="B61" s="13"/>
      <c r="C61" s="16"/>
      <c r="D61" s="13"/>
      <c r="E61" s="13"/>
      <c r="F61" s="14"/>
      <c r="G61" s="15" t="str">
        <f aca="false">IF(D61="","",IFERROR(IF(INDEX('Справочник Qн'!$B$5:$B$23,MATCH(D61,'Справочник Qн'!$A$5:$A$23,0))="","",INDEX('Справочник Qн'!$B$5:$B$23,MATCH(D61,'Справочник Qн'!$A$5:$A$23,0))),""))</f>
        <v/>
      </c>
      <c r="H61" s="14"/>
      <c r="I61" s="15" t="str">
        <f aca="false">IF(H61&lt;&gt;"",H61,G61)</f>
        <v/>
      </c>
      <c r="J61" s="19" t="str">
        <f aca="false">IF(D61="","",IFERROR(IF(INDEX('Справочник Qн'!$D$5:$D$23,MATCH(D61,'Справочник Qн'!$A$5:$A$23,0))="","",INDEX('Справочник Qн'!$D$5:$D$23,MATCH(D61,'Справочник Qн'!$A$5:$A$23,0))),""))</f>
        <v/>
      </c>
      <c r="K61" s="20"/>
      <c r="L61" s="18" t="str">
        <f aca="false">IF(OR(F61="",I61=""),"",F61*I61)</f>
        <v/>
      </c>
      <c r="M61" s="15" t="str">
        <f aca="false">IF(D61="","",IFERROR(IF(INDEX('Справочник Qн'!$E$5:$E$23,MATCH(D61,'Справочник Qн'!$A$5:$A$23,0))="","",INDEX('Справочник Qн'!$E$5:$E$23,MATCH(D61,'Справочник Qн'!$A$5:$A$23,0))),""))</f>
        <v/>
      </c>
      <c r="N61" s="19" t="str">
        <f aca="false">IF(D61="","",IF(I61="","нет Qн: внесите значение вручную и укажите источник",IF(AND(H61&lt;&gt;"",K61=""),"укажите обоснование ручного значения Qн",IF(AND(H61="",J61=""),"в справочнике не указан источник",""))))</f>
        <v/>
      </c>
    </row>
    <row r="62" customFormat="false" ht="15" hidden="false" customHeight="false" outlineLevel="0" collapsed="false">
      <c r="A62" s="17" t="n">
        <v>59</v>
      </c>
      <c r="B62" s="13"/>
      <c r="C62" s="16"/>
      <c r="D62" s="13"/>
      <c r="E62" s="13"/>
      <c r="F62" s="14"/>
      <c r="G62" s="15" t="str">
        <f aca="false">IF(D62="","",IFERROR(IF(INDEX('Справочник Qн'!$B$5:$B$23,MATCH(D62,'Справочник Qн'!$A$5:$A$23,0))="","",INDEX('Справочник Qн'!$B$5:$B$23,MATCH(D62,'Справочник Qн'!$A$5:$A$23,0))),""))</f>
        <v/>
      </c>
      <c r="H62" s="14"/>
      <c r="I62" s="15" t="str">
        <f aca="false">IF(H62&lt;&gt;"",H62,G62)</f>
        <v/>
      </c>
      <c r="J62" s="19" t="str">
        <f aca="false">IF(D62="","",IFERROR(IF(INDEX('Справочник Qн'!$D$5:$D$23,MATCH(D62,'Справочник Qн'!$A$5:$A$23,0))="","",INDEX('Справочник Qн'!$D$5:$D$23,MATCH(D62,'Справочник Qн'!$A$5:$A$23,0))),""))</f>
        <v/>
      </c>
      <c r="K62" s="20"/>
      <c r="L62" s="18" t="str">
        <f aca="false">IF(OR(F62="",I62=""),"",F62*I62)</f>
        <v/>
      </c>
      <c r="M62" s="15" t="str">
        <f aca="false">IF(D62="","",IFERROR(IF(INDEX('Справочник Qн'!$E$5:$E$23,MATCH(D62,'Справочник Qн'!$A$5:$A$23,0))="","",INDEX('Справочник Qн'!$E$5:$E$23,MATCH(D62,'Справочник Qн'!$A$5:$A$23,0))),""))</f>
        <v/>
      </c>
      <c r="N62" s="19" t="str">
        <f aca="false">IF(D62="","",IF(I62="","нет Qн: внесите значение вручную и укажите источник",IF(AND(H62&lt;&gt;"",K62=""),"укажите обоснование ручного значения Qн",IF(AND(H62="",J62=""),"в справочнике не указан источник",""))))</f>
        <v/>
      </c>
    </row>
    <row r="63" customFormat="false" ht="15" hidden="false" customHeight="false" outlineLevel="0" collapsed="false">
      <c r="A63" s="17" t="n">
        <v>60</v>
      </c>
      <c r="B63" s="13"/>
      <c r="C63" s="16"/>
      <c r="D63" s="13"/>
      <c r="E63" s="13"/>
      <c r="F63" s="14"/>
      <c r="G63" s="15" t="str">
        <f aca="false">IF(D63="","",IFERROR(IF(INDEX('Справочник Qн'!$B$5:$B$23,MATCH(D63,'Справочник Qн'!$A$5:$A$23,0))="","",INDEX('Справочник Qн'!$B$5:$B$23,MATCH(D63,'Справочник Qн'!$A$5:$A$23,0))),""))</f>
        <v/>
      </c>
      <c r="H63" s="14"/>
      <c r="I63" s="15" t="str">
        <f aca="false">IF(H63&lt;&gt;"",H63,G63)</f>
        <v/>
      </c>
      <c r="J63" s="19" t="str">
        <f aca="false">IF(D63="","",IFERROR(IF(INDEX('Справочник Qн'!$D$5:$D$23,MATCH(D63,'Справочник Qн'!$A$5:$A$23,0))="","",INDEX('Справочник Qн'!$D$5:$D$23,MATCH(D63,'Справочник Qн'!$A$5:$A$23,0))),""))</f>
        <v/>
      </c>
      <c r="K63" s="20"/>
      <c r="L63" s="18" t="str">
        <f aca="false">IF(OR(F63="",I63=""),"",F63*I63)</f>
        <v/>
      </c>
      <c r="M63" s="15" t="str">
        <f aca="false">IF(D63="","",IFERROR(IF(INDEX('Справочник Qн'!$E$5:$E$23,MATCH(D63,'Справочник Qн'!$A$5:$A$23,0))="","",INDEX('Справочник Qн'!$E$5:$E$23,MATCH(D63,'Справочник Qн'!$A$5:$A$23,0))),""))</f>
        <v/>
      </c>
      <c r="N63" s="19" t="str">
        <f aca="false">IF(D63="","",IF(I63="","нет Qн: внесите значение вручную и укажите источник",IF(AND(H63&lt;&gt;"",K63=""),"укажите обоснование ручного значения Qн",IF(AND(H63="",J63=""),"в справочнике не указан источник",""))))</f>
        <v/>
      </c>
    </row>
    <row r="64" customFormat="false" ht="15" hidden="false" customHeight="false" outlineLevel="0" collapsed="false">
      <c r="A64" s="17" t="n">
        <v>61</v>
      </c>
      <c r="B64" s="13"/>
      <c r="C64" s="16"/>
      <c r="D64" s="13"/>
      <c r="E64" s="13"/>
      <c r="F64" s="14"/>
      <c r="G64" s="15" t="str">
        <f aca="false">IF(D64="","",IFERROR(IF(INDEX('Справочник Qн'!$B$5:$B$23,MATCH(D64,'Справочник Qн'!$A$5:$A$23,0))="","",INDEX('Справочник Qн'!$B$5:$B$23,MATCH(D64,'Справочник Qн'!$A$5:$A$23,0))),""))</f>
        <v/>
      </c>
      <c r="H64" s="14"/>
      <c r="I64" s="15" t="str">
        <f aca="false">IF(H64&lt;&gt;"",H64,G64)</f>
        <v/>
      </c>
      <c r="J64" s="19" t="str">
        <f aca="false">IF(D64="","",IFERROR(IF(INDEX('Справочник Qн'!$D$5:$D$23,MATCH(D64,'Справочник Qн'!$A$5:$A$23,0))="","",INDEX('Справочник Qн'!$D$5:$D$23,MATCH(D64,'Справочник Qн'!$A$5:$A$23,0))),""))</f>
        <v/>
      </c>
      <c r="K64" s="20"/>
      <c r="L64" s="18" t="str">
        <f aca="false">IF(OR(F64="",I64=""),"",F64*I64)</f>
        <v/>
      </c>
      <c r="M64" s="15" t="str">
        <f aca="false">IF(D64="","",IFERROR(IF(INDEX('Справочник Qн'!$E$5:$E$23,MATCH(D64,'Справочник Qн'!$A$5:$A$23,0))="","",INDEX('Справочник Qн'!$E$5:$E$23,MATCH(D64,'Справочник Qн'!$A$5:$A$23,0))),""))</f>
        <v/>
      </c>
      <c r="N64" s="19" t="str">
        <f aca="false">IF(D64="","",IF(I64="","нет Qн: внесите значение вручную и укажите источник",IF(AND(H64&lt;&gt;"",K64=""),"укажите обоснование ручного значения Qн",IF(AND(H64="",J64=""),"в справочнике не указан источник",""))))</f>
        <v/>
      </c>
    </row>
    <row r="65" customFormat="false" ht="15" hidden="false" customHeight="false" outlineLevel="0" collapsed="false">
      <c r="A65" s="17" t="n">
        <v>62</v>
      </c>
      <c r="B65" s="13"/>
      <c r="C65" s="16"/>
      <c r="D65" s="13"/>
      <c r="E65" s="13"/>
      <c r="F65" s="14"/>
      <c r="G65" s="15" t="str">
        <f aca="false">IF(D65="","",IFERROR(IF(INDEX('Справочник Qн'!$B$5:$B$23,MATCH(D65,'Справочник Qн'!$A$5:$A$23,0))="","",INDEX('Справочник Qн'!$B$5:$B$23,MATCH(D65,'Справочник Qн'!$A$5:$A$23,0))),""))</f>
        <v/>
      </c>
      <c r="H65" s="14"/>
      <c r="I65" s="15" t="str">
        <f aca="false">IF(H65&lt;&gt;"",H65,G65)</f>
        <v/>
      </c>
      <c r="J65" s="19" t="str">
        <f aca="false">IF(D65="","",IFERROR(IF(INDEX('Справочник Qн'!$D$5:$D$23,MATCH(D65,'Справочник Qн'!$A$5:$A$23,0))="","",INDEX('Справочник Qн'!$D$5:$D$23,MATCH(D65,'Справочник Qн'!$A$5:$A$23,0))),""))</f>
        <v/>
      </c>
      <c r="K65" s="20"/>
      <c r="L65" s="18" t="str">
        <f aca="false">IF(OR(F65="",I65=""),"",F65*I65)</f>
        <v/>
      </c>
      <c r="M65" s="15" t="str">
        <f aca="false">IF(D65="","",IFERROR(IF(INDEX('Справочник Qн'!$E$5:$E$23,MATCH(D65,'Справочник Qн'!$A$5:$A$23,0))="","",INDEX('Справочник Qн'!$E$5:$E$23,MATCH(D65,'Справочник Qн'!$A$5:$A$23,0))),""))</f>
        <v/>
      </c>
      <c r="N65" s="19" t="str">
        <f aca="false">IF(D65="","",IF(I65="","нет Qн: внесите значение вручную и укажите источник",IF(AND(H65&lt;&gt;"",K65=""),"укажите обоснование ручного значения Qн",IF(AND(H65="",J65=""),"в справочнике не указан источник",""))))</f>
        <v/>
      </c>
    </row>
    <row r="66" customFormat="false" ht="15" hidden="false" customHeight="false" outlineLevel="0" collapsed="false">
      <c r="A66" s="17" t="n">
        <v>63</v>
      </c>
      <c r="B66" s="13"/>
      <c r="C66" s="16"/>
      <c r="D66" s="13"/>
      <c r="E66" s="13"/>
      <c r="F66" s="14"/>
      <c r="G66" s="15" t="str">
        <f aca="false">IF(D66="","",IFERROR(IF(INDEX('Справочник Qн'!$B$5:$B$23,MATCH(D66,'Справочник Qн'!$A$5:$A$23,0))="","",INDEX('Справочник Qн'!$B$5:$B$23,MATCH(D66,'Справочник Qн'!$A$5:$A$23,0))),""))</f>
        <v/>
      </c>
      <c r="H66" s="14"/>
      <c r="I66" s="15" t="str">
        <f aca="false">IF(H66&lt;&gt;"",H66,G66)</f>
        <v/>
      </c>
      <c r="J66" s="19" t="str">
        <f aca="false">IF(D66="","",IFERROR(IF(INDEX('Справочник Qн'!$D$5:$D$23,MATCH(D66,'Справочник Qн'!$A$5:$A$23,0))="","",INDEX('Справочник Qн'!$D$5:$D$23,MATCH(D66,'Справочник Qн'!$A$5:$A$23,0))),""))</f>
        <v/>
      </c>
      <c r="K66" s="20"/>
      <c r="L66" s="18" t="str">
        <f aca="false">IF(OR(F66="",I66=""),"",F66*I66)</f>
        <v/>
      </c>
      <c r="M66" s="15" t="str">
        <f aca="false">IF(D66="","",IFERROR(IF(INDEX('Справочник Qн'!$E$5:$E$23,MATCH(D66,'Справочник Qн'!$A$5:$A$23,0))="","",INDEX('Справочник Qн'!$E$5:$E$23,MATCH(D66,'Справочник Qн'!$A$5:$A$23,0))),""))</f>
        <v/>
      </c>
      <c r="N66" s="19" t="str">
        <f aca="false">IF(D66="","",IF(I66="","нет Qн: внесите значение вручную и укажите источник",IF(AND(H66&lt;&gt;"",K66=""),"укажите обоснование ручного значения Qн",IF(AND(H66="",J66=""),"в справочнике не указан источник",""))))</f>
        <v/>
      </c>
    </row>
    <row r="67" customFormat="false" ht="15" hidden="false" customHeight="false" outlineLevel="0" collapsed="false">
      <c r="A67" s="17" t="n">
        <v>64</v>
      </c>
      <c r="B67" s="13"/>
      <c r="C67" s="16"/>
      <c r="D67" s="13"/>
      <c r="E67" s="13"/>
      <c r="F67" s="14"/>
      <c r="G67" s="15" t="str">
        <f aca="false">IF(D67="","",IFERROR(IF(INDEX('Справочник Qн'!$B$5:$B$23,MATCH(D67,'Справочник Qн'!$A$5:$A$23,0))="","",INDEX('Справочник Qн'!$B$5:$B$23,MATCH(D67,'Справочник Qн'!$A$5:$A$23,0))),""))</f>
        <v/>
      </c>
      <c r="H67" s="14"/>
      <c r="I67" s="15" t="str">
        <f aca="false">IF(H67&lt;&gt;"",H67,G67)</f>
        <v/>
      </c>
      <c r="J67" s="19" t="str">
        <f aca="false">IF(D67="","",IFERROR(IF(INDEX('Справочник Qн'!$D$5:$D$23,MATCH(D67,'Справочник Qн'!$A$5:$A$23,0))="","",INDEX('Справочник Qн'!$D$5:$D$23,MATCH(D67,'Справочник Qн'!$A$5:$A$23,0))),""))</f>
        <v/>
      </c>
      <c r="K67" s="20"/>
      <c r="L67" s="18" t="str">
        <f aca="false">IF(OR(F67="",I67=""),"",F67*I67)</f>
        <v/>
      </c>
      <c r="M67" s="15" t="str">
        <f aca="false">IF(D67="","",IFERROR(IF(INDEX('Справочник Qн'!$E$5:$E$23,MATCH(D67,'Справочник Qн'!$A$5:$A$23,0))="","",INDEX('Справочник Qн'!$E$5:$E$23,MATCH(D67,'Справочник Qн'!$A$5:$A$23,0))),""))</f>
        <v/>
      </c>
      <c r="N67" s="19" t="str">
        <f aca="false">IF(D67="","",IF(I67="","нет Qн: внесите значение вручную и укажите источник",IF(AND(H67&lt;&gt;"",K67=""),"укажите обоснование ручного значения Qн",IF(AND(H67="",J67=""),"в справочнике не указан источник",""))))</f>
        <v/>
      </c>
    </row>
    <row r="68" customFormat="false" ht="15" hidden="false" customHeight="false" outlineLevel="0" collapsed="false">
      <c r="A68" s="17" t="n">
        <v>65</v>
      </c>
      <c r="B68" s="13"/>
      <c r="C68" s="16"/>
      <c r="D68" s="13"/>
      <c r="E68" s="13"/>
      <c r="F68" s="14"/>
      <c r="G68" s="15" t="str">
        <f aca="false">IF(D68="","",IFERROR(IF(INDEX('Справочник Qн'!$B$5:$B$23,MATCH(D68,'Справочник Qн'!$A$5:$A$23,0))="","",INDEX('Справочник Qн'!$B$5:$B$23,MATCH(D68,'Справочник Qн'!$A$5:$A$23,0))),""))</f>
        <v/>
      </c>
      <c r="H68" s="14"/>
      <c r="I68" s="15" t="str">
        <f aca="false">IF(H68&lt;&gt;"",H68,G68)</f>
        <v/>
      </c>
      <c r="J68" s="19" t="str">
        <f aca="false">IF(D68="","",IFERROR(IF(INDEX('Справочник Qн'!$D$5:$D$23,MATCH(D68,'Справочник Qн'!$A$5:$A$23,0))="","",INDEX('Справочник Qн'!$D$5:$D$23,MATCH(D68,'Справочник Qн'!$A$5:$A$23,0))),""))</f>
        <v/>
      </c>
      <c r="K68" s="20"/>
      <c r="L68" s="18" t="str">
        <f aca="false">IF(OR(F68="",I68=""),"",F68*I68)</f>
        <v/>
      </c>
      <c r="M68" s="15" t="str">
        <f aca="false">IF(D68="","",IFERROR(IF(INDEX('Справочник Qн'!$E$5:$E$23,MATCH(D68,'Справочник Qн'!$A$5:$A$23,0))="","",INDEX('Справочник Qн'!$E$5:$E$23,MATCH(D68,'Справочник Qн'!$A$5:$A$23,0))),""))</f>
        <v/>
      </c>
      <c r="N68" s="19" t="str">
        <f aca="false">IF(D68="","",IF(I68="","нет Qн: внесите значение вручную и укажите источник",IF(AND(H68&lt;&gt;"",K68=""),"укажите обоснование ручного значения Qн",IF(AND(H68="",J68=""),"в справочнике не указан источник",""))))</f>
        <v/>
      </c>
    </row>
    <row r="69" customFormat="false" ht="15" hidden="false" customHeight="false" outlineLevel="0" collapsed="false">
      <c r="A69" s="17" t="n">
        <v>66</v>
      </c>
      <c r="B69" s="13"/>
      <c r="C69" s="16"/>
      <c r="D69" s="13"/>
      <c r="E69" s="13"/>
      <c r="F69" s="14"/>
      <c r="G69" s="15" t="str">
        <f aca="false">IF(D69="","",IFERROR(IF(INDEX('Справочник Qн'!$B$5:$B$23,MATCH(D69,'Справочник Qн'!$A$5:$A$23,0))="","",INDEX('Справочник Qн'!$B$5:$B$23,MATCH(D69,'Справочник Qн'!$A$5:$A$23,0))),""))</f>
        <v/>
      </c>
      <c r="H69" s="14"/>
      <c r="I69" s="15" t="str">
        <f aca="false">IF(H69&lt;&gt;"",H69,G69)</f>
        <v/>
      </c>
      <c r="J69" s="19" t="str">
        <f aca="false">IF(D69="","",IFERROR(IF(INDEX('Справочник Qн'!$D$5:$D$23,MATCH(D69,'Справочник Qн'!$A$5:$A$23,0))="","",INDEX('Справочник Qн'!$D$5:$D$23,MATCH(D69,'Справочник Qн'!$A$5:$A$23,0))),""))</f>
        <v/>
      </c>
      <c r="K69" s="20"/>
      <c r="L69" s="18" t="str">
        <f aca="false">IF(OR(F69="",I69=""),"",F69*I69)</f>
        <v/>
      </c>
      <c r="M69" s="15" t="str">
        <f aca="false">IF(D69="","",IFERROR(IF(INDEX('Справочник Qн'!$E$5:$E$23,MATCH(D69,'Справочник Qн'!$A$5:$A$23,0))="","",INDEX('Справочник Qн'!$E$5:$E$23,MATCH(D69,'Справочник Qн'!$A$5:$A$23,0))),""))</f>
        <v/>
      </c>
      <c r="N69" s="19" t="str">
        <f aca="false">IF(D69="","",IF(I69="","нет Qн: внесите значение вручную и укажите источник",IF(AND(H69&lt;&gt;"",K69=""),"укажите обоснование ручного значения Qн",IF(AND(H69="",J69=""),"в справочнике не указан источник",""))))</f>
        <v/>
      </c>
    </row>
    <row r="70" customFormat="false" ht="15" hidden="false" customHeight="false" outlineLevel="0" collapsed="false">
      <c r="A70" s="17" t="n">
        <v>67</v>
      </c>
      <c r="B70" s="13"/>
      <c r="C70" s="16"/>
      <c r="D70" s="13"/>
      <c r="E70" s="13"/>
      <c r="F70" s="14"/>
      <c r="G70" s="15" t="str">
        <f aca="false">IF(D70="","",IFERROR(IF(INDEX('Справочник Qн'!$B$5:$B$23,MATCH(D70,'Справочник Qн'!$A$5:$A$23,0))="","",INDEX('Справочник Qн'!$B$5:$B$23,MATCH(D70,'Справочник Qн'!$A$5:$A$23,0))),""))</f>
        <v/>
      </c>
      <c r="H70" s="14"/>
      <c r="I70" s="15" t="str">
        <f aca="false">IF(H70&lt;&gt;"",H70,G70)</f>
        <v/>
      </c>
      <c r="J70" s="19" t="str">
        <f aca="false">IF(D70="","",IFERROR(IF(INDEX('Справочник Qн'!$D$5:$D$23,MATCH(D70,'Справочник Qн'!$A$5:$A$23,0))="","",INDEX('Справочник Qн'!$D$5:$D$23,MATCH(D70,'Справочник Qн'!$A$5:$A$23,0))),""))</f>
        <v/>
      </c>
      <c r="K70" s="20"/>
      <c r="L70" s="18" t="str">
        <f aca="false">IF(OR(F70="",I70=""),"",F70*I70)</f>
        <v/>
      </c>
      <c r="M70" s="15" t="str">
        <f aca="false">IF(D70="","",IFERROR(IF(INDEX('Справочник Qн'!$E$5:$E$23,MATCH(D70,'Справочник Qн'!$A$5:$A$23,0))="","",INDEX('Справочник Qн'!$E$5:$E$23,MATCH(D70,'Справочник Qн'!$A$5:$A$23,0))),""))</f>
        <v/>
      </c>
      <c r="N70" s="19" t="str">
        <f aca="false">IF(D70="","",IF(I70="","нет Qн: внесите значение вручную и укажите источник",IF(AND(H70&lt;&gt;"",K70=""),"укажите обоснование ручного значения Qн",IF(AND(H70="",J70=""),"в справочнике не указан источник",""))))</f>
        <v/>
      </c>
    </row>
    <row r="71" customFormat="false" ht="15" hidden="false" customHeight="false" outlineLevel="0" collapsed="false">
      <c r="A71" s="17" t="n">
        <v>68</v>
      </c>
      <c r="B71" s="13"/>
      <c r="C71" s="16"/>
      <c r="D71" s="13"/>
      <c r="E71" s="13"/>
      <c r="F71" s="14"/>
      <c r="G71" s="15" t="str">
        <f aca="false">IF(D71="","",IFERROR(IF(INDEX('Справочник Qн'!$B$5:$B$23,MATCH(D71,'Справочник Qн'!$A$5:$A$23,0))="","",INDEX('Справочник Qн'!$B$5:$B$23,MATCH(D71,'Справочник Qн'!$A$5:$A$23,0))),""))</f>
        <v/>
      </c>
      <c r="H71" s="14"/>
      <c r="I71" s="15" t="str">
        <f aca="false">IF(H71&lt;&gt;"",H71,G71)</f>
        <v/>
      </c>
      <c r="J71" s="19" t="str">
        <f aca="false">IF(D71="","",IFERROR(IF(INDEX('Справочник Qн'!$D$5:$D$23,MATCH(D71,'Справочник Qн'!$A$5:$A$23,0))="","",INDEX('Справочник Qн'!$D$5:$D$23,MATCH(D71,'Справочник Qн'!$A$5:$A$23,0))),""))</f>
        <v/>
      </c>
      <c r="K71" s="20"/>
      <c r="L71" s="18" t="str">
        <f aca="false">IF(OR(F71="",I71=""),"",F71*I71)</f>
        <v/>
      </c>
      <c r="M71" s="15" t="str">
        <f aca="false">IF(D71="","",IFERROR(IF(INDEX('Справочник Qн'!$E$5:$E$23,MATCH(D71,'Справочник Qн'!$A$5:$A$23,0))="","",INDEX('Справочник Qн'!$E$5:$E$23,MATCH(D71,'Справочник Qн'!$A$5:$A$23,0))),""))</f>
        <v/>
      </c>
      <c r="N71" s="19" t="str">
        <f aca="false">IF(D71="","",IF(I71="","нет Qн: внесите значение вручную и укажите источник",IF(AND(H71&lt;&gt;"",K71=""),"укажите обоснование ручного значения Qн",IF(AND(H71="",J71=""),"в справочнике не указан источник",""))))</f>
        <v/>
      </c>
    </row>
    <row r="72" customFormat="false" ht="15" hidden="false" customHeight="false" outlineLevel="0" collapsed="false">
      <c r="A72" s="17" t="n">
        <v>69</v>
      </c>
      <c r="B72" s="13"/>
      <c r="C72" s="16"/>
      <c r="D72" s="13"/>
      <c r="E72" s="13"/>
      <c r="F72" s="14"/>
      <c r="G72" s="15" t="str">
        <f aca="false">IF(D72="","",IFERROR(IF(INDEX('Справочник Qн'!$B$5:$B$23,MATCH(D72,'Справочник Qн'!$A$5:$A$23,0))="","",INDEX('Справочник Qн'!$B$5:$B$23,MATCH(D72,'Справочник Qн'!$A$5:$A$23,0))),""))</f>
        <v/>
      </c>
      <c r="H72" s="14"/>
      <c r="I72" s="15" t="str">
        <f aca="false">IF(H72&lt;&gt;"",H72,G72)</f>
        <v/>
      </c>
      <c r="J72" s="19" t="str">
        <f aca="false">IF(D72="","",IFERROR(IF(INDEX('Справочник Qн'!$D$5:$D$23,MATCH(D72,'Справочник Qн'!$A$5:$A$23,0))="","",INDEX('Справочник Qн'!$D$5:$D$23,MATCH(D72,'Справочник Qн'!$A$5:$A$23,0))),""))</f>
        <v/>
      </c>
      <c r="K72" s="20"/>
      <c r="L72" s="18" t="str">
        <f aca="false">IF(OR(F72="",I72=""),"",F72*I72)</f>
        <v/>
      </c>
      <c r="M72" s="15" t="str">
        <f aca="false">IF(D72="","",IFERROR(IF(INDEX('Справочник Qн'!$E$5:$E$23,MATCH(D72,'Справочник Qн'!$A$5:$A$23,0))="","",INDEX('Справочник Qн'!$E$5:$E$23,MATCH(D72,'Справочник Qн'!$A$5:$A$23,0))),""))</f>
        <v/>
      </c>
      <c r="N72" s="19" t="str">
        <f aca="false">IF(D72="","",IF(I72="","нет Qн: внесите значение вручную и укажите источник",IF(AND(H72&lt;&gt;"",K72=""),"укажите обоснование ручного значения Qн",IF(AND(H72="",J72=""),"в справочнике не указан источник",""))))</f>
        <v/>
      </c>
    </row>
    <row r="73" customFormat="false" ht="15" hidden="false" customHeight="false" outlineLevel="0" collapsed="false">
      <c r="A73" s="17" t="n">
        <v>70</v>
      </c>
      <c r="B73" s="13"/>
      <c r="C73" s="16"/>
      <c r="D73" s="13"/>
      <c r="E73" s="13"/>
      <c r="F73" s="14"/>
      <c r="G73" s="15" t="str">
        <f aca="false">IF(D73="","",IFERROR(IF(INDEX('Справочник Qн'!$B$5:$B$23,MATCH(D73,'Справочник Qн'!$A$5:$A$23,0))="","",INDEX('Справочник Qн'!$B$5:$B$23,MATCH(D73,'Справочник Qн'!$A$5:$A$23,0))),""))</f>
        <v/>
      </c>
      <c r="H73" s="14"/>
      <c r="I73" s="15" t="str">
        <f aca="false">IF(H73&lt;&gt;"",H73,G73)</f>
        <v/>
      </c>
      <c r="J73" s="19" t="str">
        <f aca="false">IF(D73="","",IFERROR(IF(INDEX('Справочник Qн'!$D$5:$D$23,MATCH(D73,'Справочник Qн'!$A$5:$A$23,0))="","",INDEX('Справочник Qн'!$D$5:$D$23,MATCH(D73,'Справочник Qн'!$A$5:$A$23,0))),""))</f>
        <v/>
      </c>
      <c r="K73" s="20"/>
      <c r="L73" s="18" t="str">
        <f aca="false">IF(OR(F73="",I73=""),"",F73*I73)</f>
        <v/>
      </c>
      <c r="M73" s="15" t="str">
        <f aca="false">IF(D73="","",IFERROR(IF(INDEX('Справочник Qн'!$E$5:$E$23,MATCH(D73,'Справочник Qн'!$A$5:$A$23,0))="","",INDEX('Справочник Qн'!$E$5:$E$23,MATCH(D73,'Справочник Qн'!$A$5:$A$23,0))),""))</f>
        <v/>
      </c>
      <c r="N73" s="19" t="str">
        <f aca="false">IF(D73="","",IF(I73="","нет Qн: внесите значение вручную и укажите источник",IF(AND(H73&lt;&gt;"",K73=""),"укажите обоснование ручного значения Qн",IF(AND(H73="",J73=""),"в справочнике не указан источник",""))))</f>
        <v/>
      </c>
    </row>
    <row r="74" customFormat="false" ht="15" hidden="false" customHeight="false" outlineLevel="0" collapsed="false">
      <c r="A74" s="17" t="n">
        <v>71</v>
      </c>
      <c r="B74" s="13"/>
      <c r="C74" s="16"/>
      <c r="D74" s="13"/>
      <c r="E74" s="13"/>
      <c r="F74" s="14"/>
      <c r="G74" s="15" t="str">
        <f aca="false">IF(D74="","",IFERROR(IF(INDEX('Справочник Qн'!$B$5:$B$23,MATCH(D74,'Справочник Qн'!$A$5:$A$23,0))="","",INDEX('Справочник Qн'!$B$5:$B$23,MATCH(D74,'Справочник Qн'!$A$5:$A$23,0))),""))</f>
        <v/>
      </c>
      <c r="H74" s="14"/>
      <c r="I74" s="15" t="str">
        <f aca="false">IF(H74&lt;&gt;"",H74,G74)</f>
        <v/>
      </c>
      <c r="J74" s="19" t="str">
        <f aca="false">IF(D74="","",IFERROR(IF(INDEX('Справочник Qн'!$D$5:$D$23,MATCH(D74,'Справочник Qн'!$A$5:$A$23,0))="","",INDEX('Справочник Qн'!$D$5:$D$23,MATCH(D74,'Справочник Qн'!$A$5:$A$23,0))),""))</f>
        <v/>
      </c>
      <c r="K74" s="20"/>
      <c r="L74" s="18" t="str">
        <f aca="false">IF(OR(F74="",I74=""),"",F74*I74)</f>
        <v/>
      </c>
      <c r="M74" s="15" t="str">
        <f aca="false">IF(D74="","",IFERROR(IF(INDEX('Справочник Qн'!$E$5:$E$23,MATCH(D74,'Справочник Qн'!$A$5:$A$23,0))="","",INDEX('Справочник Qн'!$E$5:$E$23,MATCH(D74,'Справочник Qн'!$A$5:$A$23,0))),""))</f>
        <v/>
      </c>
      <c r="N74" s="19" t="str">
        <f aca="false">IF(D74="","",IF(I74="","нет Qн: внесите значение вручную и укажите источник",IF(AND(H74&lt;&gt;"",K74=""),"укажите обоснование ручного значения Qн",IF(AND(H74="",J74=""),"в справочнике не указан источник",""))))</f>
        <v/>
      </c>
    </row>
    <row r="75" customFormat="false" ht="15" hidden="false" customHeight="false" outlineLevel="0" collapsed="false">
      <c r="A75" s="17" t="n">
        <v>72</v>
      </c>
      <c r="B75" s="13"/>
      <c r="C75" s="16"/>
      <c r="D75" s="13"/>
      <c r="E75" s="13"/>
      <c r="F75" s="14"/>
      <c r="G75" s="15" t="str">
        <f aca="false">IF(D75="","",IFERROR(IF(INDEX('Справочник Qн'!$B$5:$B$23,MATCH(D75,'Справочник Qн'!$A$5:$A$23,0))="","",INDEX('Справочник Qн'!$B$5:$B$23,MATCH(D75,'Справочник Qн'!$A$5:$A$23,0))),""))</f>
        <v/>
      </c>
      <c r="H75" s="14"/>
      <c r="I75" s="15" t="str">
        <f aca="false">IF(H75&lt;&gt;"",H75,G75)</f>
        <v/>
      </c>
      <c r="J75" s="19" t="str">
        <f aca="false">IF(D75="","",IFERROR(IF(INDEX('Справочник Qн'!$D$5:$D$23,MATCH(D75,'Справочник Qн'!$A$5:$A$23,0))="","",INDEX('Справочник Qн'!$D$5:$D$23,MATCH(D75,'Справочник Qн'!$A$5:$A$23,0))),""))</f>
        <v/>
      </c>
      <c r="K75" s="20"/>
      <c r="L75" s="18" t="str">
        <f aca="false">IF(OR(F75="",I75=""),"",F75*I75)</f>
        <v/>
      </c>
      <c r="M75" s="15" t="str">
        <f aca="false">IF(D75="","",IFERROR(IF(INDEX('Справочник Qн'!$E$5:$E$23,MATCH(D75,'Справочник Qн'!$A$5:$A$23,0))="","",INDEX('Справочник Qн'!$E$5:$E$23,MATCH(D75,'Справочник Qн'!$A$5:$A$23,0))),""))</f>
        <v/>
      </c>
      <c r="N75" s="19" t="str">
        <f aca="false">IF(D75="","",IF(I75="","нет Qн: внесите значение вручную и укажите источник",IF(AND(H75&lt;&gt;"",K75=""),"укажите обоснование ручного значения Qн",IF(AND(H75="",J75=""),"в справочнике не указан источник",""))))</f>
        <v/>
      </c>
    </row>
    <row r="76" customFormat="false" ht="15" hidden="false" customHeight="false" outlineLevel="0" collapsed="false">
      <c r="A76" s="17" t="n">
        <v>73</v>
      </c>
      <c r="B76" s="13"/>
      <c r="C76" s="16"/>
      <c r="D76" s="13"/>
      <c r="E76" s="13"/>
      <c r="F76" s="14"/>
      <c r="G76" s="15" t="str">
        <f aca="false">IF(D76="","",IFERROR(IF(INDEX('Справочник Qн'!$B$5:$B$23,MATCH(D76,'Справочник Qн'!$A$5:$A$23,0))="","",INDEX('Справочник Qн'!$B$5:$B$23,MATCH(D76,'Справочник Qн'!$A$5:$A$23,0))),""))</f>
        <v/>
      </c>
      <c r="H76" s="14"/>
      <c r="I76" s="15" t="str">
        <f aca="false">IF(H76&lt;&gt;"",H76,G76)</f>
        <v/>
      </c>
      <c r="J76" s="19" t="str">
        <f aca="false">IF(D76="","",IFERROR(IF(INDEX('Справочник Qн'!$D$5:$D$23,MATCH(D76,'Справочник Qн'!$A$5:$A$23,0))="","",INDEX('Справочник Qн'!$D$5:$D$23,MATCH(D76,'Справочник Qн'!$A$5:$A$23,0))),""))</f>
        <v/>
      </c>
      <c r="K76" s="20"/>
      <c r="L76" s="18" t="str">
        <f aca="false">IF(OR(F76="",I76=""),"",F76*I76)</f>
        <v/>
      </c>
      <c r="M76" s="15" t="str">
        <f aca="false">IF(D76="","",IFERROR(IF(INDEX('Справочник Qн'!$E$5:$E$23,MATCH(D76,'Справочник Qн'!$A$5:$A$23,0))="","",INDEX('Справочник Qн'!$E$5:$E$23,MATCH(D76,'Справочник Qн'!$A$5:$A$23,0))),""))</f>
        <v/>
      </c>
      <c r="N76" s="19" t="str">
        <f aca="false">IF(D76="","",IF(I76="","нет Qн: внесите значение вручную и укажите источник",IF(AND(H76&lt;&gt;"",K76=""),"укажите обоснование ручного значения Qн",IF(AND(H76="",J76=""),"в справочнике не указан источник",""))))</f>
        <v/>
      </c>
    </row>
    <row r="77" customFormat="false" ht="15" hidden="false" customHeight="false" outlineLevel="0" collapsed="false">
      <c r="A77" s="17" t="n">
        <v>74</v>
      </c>
      <c r="B77" s="13"/>
      <c r="C77" s="16"/>
      <c r="D77" s="13"/>
      <c r="E77" s="13"/>
      <c r="F77" s="14"/>
      <c r="G77" s="15" t="str">
        <f aca="false">IF(D77="","",IFERROR(IF(INDEX('Справочник Qн'!$B$5:$B$23,MATCH(D77,'Справочник Qн'!$A$5:$A$23,0))="","",INDEX('Справочник Qн'!$B$5:$B$23,MATCH(D77,'Справочник Qн'!$A$5:$A$23,0))),""))</f>
        <v/>
      </c>
      <c r="H77" s="14"/>
      <c r="I77" s="15" t="str">
        <f aca="false">IF(H77&lt;&gt;"",H77,G77)</f>
        <v/>
      </c>
      <c r="J77" s="19" t="str">
        <f aca="false">IF(D77="","",IFERROR(IF(INDEX('Справочник Qн'!$D$5:$D$23,MATCH(D77,'Справочник Qн'!$A$5:$A$23,0))="","",INDEX('Справочник Qн'!$D$5:$D$23,MATCH(D77,'Справочник Qн'!$A$5:$A$23,0))),""))</f>
        <v/>
      </c>
      <c r="K77" s="20"/>
      <c r="L77" s="18" t="str">
        <f aca="false">IF(OR(F77="",I77=""),"",F77*I77)</f>
        <v/>
      </c>
      <c r="M77" s="15" t="str">
        <f aca="false">IF(D77="","",IFERROR(IF(INDEX('Справочник Qн'!$E$5:$E$23,MATCH(D77,'Справочник Qн'!$A$5:$A$23,0))="","",INDEX('Справочник Qн'!$E$5:$E$23,MATCH(D77,'Справочник Qн'!$A$5:$A$23,0))),""))</f>
        <v/>
      </c>
      <c r="N77" s="19" t="str">
        <f aca="false">IF(D77="","",IF(I77="","нет Qн: внесите значение вручную и укажите источник",IF(AND(H77&lt;&gt;"",K77=""),"укажите обоснование ручного значения Qн",IF(AND(H77="",J77=""),"в справочнике не указан источник",""))))</f>
        <v/>
      </c>
    </row>
    <row r="78" customFormat="false" ht="15" hidden="false" customHeight="false" outlineLevel="0" collapsed="false">
      <c r="A78" s="17" t="n">
        <v>75</v>
      </c>
      <c r="B78" s="13"/>
      <c r="C78" s="16"/>
      <c r="D78" s="13"/>
      <c r="E78" s="13"/>
      <c r="F78" s="14"/>
      <c r="G78" s="15" t="str">
        <f aca="false">IF(D78="","",IFERROR(IF(INDEX('Справочник Qн'!$B$5:$B$23,MATCH(D78,'Справочник Qн'!$A$5:$A$23,0))="","",INDEX('Справочник Qн'!$B$5:$B$23,MATCH(D78,'Справочник Qн'!$A$5:$A$23,0))),""))</f>
        <v/>
      </c>
      <c r="H78" s="14"/>
      <c r="I78" s="15" t="str">
        <f aca="false">IF(H78&lt;&gt;"",H78,G78)</f>
        <v/>
      </c>
      <c r="J78" s="19" t="str">
        <f aca="false">IF(D78="","",IFERROR(IF(INDEX('Справочник Qн'!$D$5:$D$23,MATCH(D78,'Справочник Qн'!$A$5:$A$23,0))="","",INDEX('Справочник Qн'!$D$5:$D$23,MATCH(D78,'Справочник Qн'!$A$5:$A$23,0))),""))</f>
        <v/>
      </c>
      <c r="K78" s="20"/>
      <c r="L78" s="18" t="str">
        <f aca="false">IF(OR(F78="",I78=""),"",F78*I78)</f>
        <v/>
      </c>
      <c r="M78" s="15" t="str">
        <f aca="false">IF(D78="","",IFERROR(IF(INDEX('Справочник Qн'!$E$5:$E$23,MATCH(D78,'Справочник Qн'!$A$5:$A$23,0))="","",INDEX('Справочник Qн'!$E$5:$E$23,MATCH(D78,'Справочник Qн'!$A$5:$A$23,0))),""))</f>
        <v/>
      </c>
      <c r="N78" s="19" t="str">
        <f aca="false">IF(D78="","",IF(I78="","нет Qн: внесите значение вручную и укажите источник",IF(AND(H78&lt;&gt;"",K78=""),"укажите обоснование ручного значения Qн",IF(AND(H78="",J78=""),"в справочнике не указан источник",""))))</f>
        <v/>
      </c>
    </row>
    <row r="79" customFormat="false" ht="15" hidden="false" customHeight="false" outlineLevel="0" collapsed="false">
      <c r="A79" s="17" t="n">
        <v>76</v>
      </c>
      <c r="B79" s="13"/>
      <c r="C79" s="16"/>
      <c r="D79" s="13"/>
      <c r="E79" s="13"/>
      <c r="F79" s="14"/>
      <c r="G79" s="15" t="str">
        <f aca="false">IF(D79="","",IFERROR(IF(INDEX('Справочник Qн'!$B$5:$B$23,MATCH(D79,'Справочник Qн'!$A$5:$A$23,0))="","",INDEX('Справочник Qн'!$B$5:$B$23,MATCH(D79,'Справочник Qн'!$A$5:$A$23,0))),""))</f>
        <v/>
      </c>
      <c r="H79" s="14"/>
      <c r="I79" s="15" t="str">
        <f aca="false">IF(H79&lt;&gt;"",H79,G79)</f>
        <v/>
      </c>
      <c r="J79" s="19" t="str">
        <f aca="false">IF(D79="","",IFERROR(IF(INDEX('Справочник Qн'!$D$5:$D$23,MATCH(D79,'Справочник Qн'!$A$5:$A$23,0))="","",INDEX('Справочник Qн'!$D$5:$D$23,MATCH(D79,'Справочник Qн'!$A$5:$A$23,0))),""))</f>
        <v/>
      </c>
      <c r="K79" s="20"/>
      <c r="L79" s="18" t="str">
        <f aca="false">IF(OR(F79="",I79=""),"",F79*I79)</f>
        <v/>
      </c>
      <c r="M79" s="15" t="str">
        <f aca="false">IF(D79="","",IFERROR(IF(INDEX('Справочник Qн'!$E$5:$E$23,MATCH(D79,'Справочник Qн'!$A$5:$A$23,0))="","",INDEX('Справочник Qн'!$E$5:$E$23,MATCH(D79,'Справочник Qн'!$A$5:$A$23,0))),""))</f>
        <v/>
      </c>
      <c r="N79" s="19" t="str">
        <f aca="false">IF(D79="","",IF(I79="","нет Qн: внесите значение вручную и укажите источник",IF(AND(H79&lt;&gt;"",K79=""),"укажите обоснование ручного значения Qн",IF(AND(H79="",J79=""),"в справочнике не указан источник",""))))</f>
        <v/>
      </c>
    </row>
    <row r="80" customFormat="false" ht="15" hidden="false" customHeight="false" outlineLevel="0" collapsed="false">
      <c r="A80" s="17" t="n">
        <v>77</v>
      </c>
      <c r="B80" s="13"/>
      <c r="C80" s="16"/>
      <c r="D80" s="13"/>
      <c r="E80" s="13"/>
      <c r="F80" s="14"/>
      <c r="G80" s="15" t="str">
        <f aca="false">IF(D80="","",IFERROR(IF(INDEX('Справочник Qн'!$B$5:$B$23,MATCH(D80,'Справочник Qн'!$A$5:$A$23,0))="","",INDEX('Справочник Qн'!$B$5:$B$23,MATCH(D80,'Справочник Qн'!$A$5:$A$23,0))),""))</f>
        <v/>
      </c>
      <c r="H80" s="14"/>
      <c r="I80" s="15" t="str">
        <f aca="false">IF(H80&lt;&gt;"",H80,G80)</f>
        <v/>
      </c>
      <c r="J80" s="19" t="str">
        <f aca="false">IF(D80="","",IFERROR(IF(INDEX('Справочник Qн'!$D$5:$D$23,MATCH(D80,'Справочник Qн'!$A$5:$A$23,0))="","",INDEX('Справочник Qн'!$D$5:$D$23,MATCH(D80,'Справочник Qн'!$A$5:$A$23,0))),""))</f>
        <v/>
      </c>
      <c r="K80" s="20"/>
      <c r="L80" s="18" t="str">
        <f aca="false">IF(OR(F80="",I80=""),"",F80*I80)</f>
        <v/>
      </c>
      <c r="M80" s="15" t="str">
        <f aca="false">IF(D80="","",IFERROR(IF(INDEX('Справочник Qн'!$E$5:$E$23,MATCH(D80,'Справочник Qн'!$A$5:$A$23,0))="","",INDEX('Справочник Qн'!$E$5:$E$23,MATCH(D80,'Справочник Qн'!$A$5:$A$23,0))),""))</f>
        <v/>
      </c>
      <c r="N80" s="19" t="str">
        <f aca="false">IF(D80="","",IF(I80="","нет Qн: внесите значение вручную и укажите источник",IF(AND(H80&lt;&gt;"",K80=""),"укажите обоснование ручного значения Qн",IF(AND(H80="",J80=""),"в справочнике не указан источник",""))))</f>
        <v/>
      </c>
    </row>
    <row r="81" customFormat="false" ht="15" hidden="false" customHeight="false" outlineLevel="0" collapsed="false">
      <c r="A81" s="17" t="n">
        <v>78</v>
      </c>
      <c r="B81" s="13"/>
      <c r="C81" s="16"/>
      <c r="D81" s="13"/>
      <c r="E81" s="13"/>
      <c r="F81" s="14"/>
      <c r="G81" s="15" t="str">
        <f aca="false">IF(D81="","",IFERROR(IF(INDEX('Справочник Qн'!$B$5:$B$23,MATCH(D81,'Справочник Qн'!$A$5:$A$23,0))="","",INDEX('Справочник Qн'!$B$5:$B$23,MATCH(D81,'Справочник Qн'!$A$5:$A$23,0))),""))</f>
        <v/>
      </c>
      <c r="H81" s="14"/>
      <c r="I81" s="15" t="str">
        <f aca="false">IF(H81&lt;&gt;"",H81,G81)</f>
        <v/>
      </c>
      <c r="J81" s="19" t="str">
        <f aca="false">IF(D81="","",IFERROR(IF(INDEX('Справочник Qн'!$D$5:$D$23,MATCH(D81,'Справочник Qн'!$A$5:$A$23,0))="","",INDEX('Справочник Qн'!$D$5:$D$23,MATCH(D81,'Справочник Qн'!$A$5:$A$23,0))),""))</f>
        <v/>
      </c>
      <c r="K81" s="20"/>
      <c r="L81" s="18" t="str">
        <f aca="false">IF(OR(F81="",I81=""),"",F81*I81)</f>
        <v/>
      </c>
      <c r="M81" s="15" t="str">
        <f aca="false">IF(D81="","",IFERROR(IF(INDEX('Справочник Qн'!$E$5:$E$23,MATCH(D81,'Справочник Qн'!$A$5:$A$23,0))="","",INDEX('Справочник Qн'!$E$5:$E$23,MATCH(D81,'Справочник Qн'!$A$5:$A$23,0))),""))</f>
        <v/>
      </c>
      <c r="N81" s="19" t="str">
        <f aca="false">IF(D81="","",IF(I81="","нет Qн: внесите значение вручную и укажите источник",IF(AND(H81&lt;&gt;"",K81=""),"укажите обоснование ручного значения Qн",IF(AND(H81="",J81=""),"в справочнике не указан источник",""))))</f>
        <v/>
      </c>
    </row>
    <row r="82" customFormat="false" ht="15" hidden="false" customHeight="false" outlineLevel="0" collapsed="false">
      <c r="A82" s="17" t="n">
        <v>79</v>
      </c>
      <c r="B82" s="13"/>
      <c r="C82" s="16"/>
      <c r="D82" s="13"/>
      <c r="E82" s="13"/>
      <c r="F82" s="14"/>
      <c r="G82" s="15" t="str">
        <f aca="false">IF(D82="","",IFERROR(IF(INDEX('Справочник Qн'!$B$5:$B$23,MATCH(D82,'Справочник Qн'!$A$5:$A$23,0))="","",INDEX('Справочник Qн'!$B$5:$B$23,MATCH(D82,'Справочник Qн'!$A$5:$A$23,0))),""))</f>
        <v/>
      </c>
      <c r="H82" s="14"/>
      <c r="I82" s="15" t="str">
        <f aca="false">IF(H82&lt;&gt;"",H82,G82)</f>
        <v/>
      </c>
      <c r="J82" s="19" t="str">
        <f aca="false">IF(D82="","",IFERROR(IF(INDEX('Справочник Qн'!$D$5:$D$23,MATCH(D82,'Справочник Qн'!$A$5:$A$23,0))="","",INDEX('Справочник Qн'!$D$5:$D$23,MATCH(D82,'Справочник Qн'!$A$5:$A$23,0))),""))</f>
        <v/>
      </c>
      <c r="K82" s="20"/>
      <c r="L82" s="18" t="str">
        <f aca="false">IF(OR(F82="",I82=""),"",F82*I82)</f>
        <v/>
      </c>
      <c r="M82" s="15" t="str">
        <f aca="false">IF(D82="","",IFERROR(IF(INDEX('Справочник Qн'!$E$5:$E$23,MATCH(D82,'Справочник Qн'!$A$5:$A$23,0))="","",INDEX('Справочник Qн'!$E$5:$E$23,MATCH(D82,'Справочник Qн'!$A$5:$A$23,0))),""))</f>
        <v/>
      </c>
      <c r="N82" s="19" t="str">
        <f aca="false">IF(D82="","",IF(I82="","нет Qн: внесите значение вручную и укажите источник",IF(AND(H82&lt;&gt;"",K82=""),"укажите обоснование ручного значения Qн",IF(AND(H82="",J82=""),"в справочнике не указан источник",""))))</f>
        <v/>
      </c>
    </row>
    <row r="83" customFormat="false" ht="15" hidden="false" customHeight="false" outlineLevel="0" collapsed="false">
      <c r="A83" s="17" t="n">
        <v>80</v>
      </c>
      <c r="B83" s="13"/>
      <c r="C83" s="16"/>
      <c r="D83" s="13"/>
      <c r="E83" s="13"/>
      <c r="F83" s="14"/>
      <c r="G83" s="15" t="str">
        <f aca="false">IF(D83="","",IFERROR(IF(INDEX('Справочник Qн'!$B$5:$B$23,MATCH(D83,'Справочник Qн'!$A$5:$A$23,0))="","",INDEX('Справочник Qн'!$B$5:$B$23,MATCH(D83,'Справочник Qн'!$A$5:$A$23,0))),""))</f>
        <v/>
      </c>
      <c r="H83" s="14"/>
      <c r="I83" s="15" t="str">
        <f aca="false">IF(H83&lt;&gt;"",H83,G83)</f>
        <v/>
      </c>
      <c r="J83" s="19" t="str">
        <f aca="false">IF(D83="","",IFERROR(IF(INDEX('Справочник Qн'!$D$5:$D$23,MATCH(D83,'Справочник Qн'!$A$5:$A$23,0))="","",INDEX('Справочник Qн'!$D$5:$D$23,MATCH(D83,'Справочник Qн'!$A$5:$A$23,0))),""))</f>
        <v/>
      </c>
      <c r="K83" s="20"/>
      <c r="L83" s="18" t="str">
        <f aca="false">IF(OR(F83="",I83=""),"",F83*I83)</f>
        <v/>
      </c>
      <c r="M83" s="15" t="str">
        <f aca="false">IF(D83="","",IFERROR(IF(INDEX('Справочник Qн'!$E$5:$E$23,MATCH(D83,'Справочник Qн'!$A$5:$A$23,0))="","",INDEX('Справочник Qн'!$E$5:$E$23,MATCH(D83,'Справочник Qн'!$A$5:$A$23,0))),""))</f>
        <v/>
      </c>
      <c r="N83" s="19" t="str">
        <f aca="false">IF(D83="","",IF(I83="","нет Qн: внесите значение вручную и укажите источник",IF(AND(H83&lt;&gt;"",K83=""),"укажите обоснование ручного значения Qн",IF(AND(H83="",J83=""),"в справочнике не указан источник",""))))</f>
        <v/>
      </c>
    </row>
    <row r="84" customFormat="false" ht="15" hidden="false" customHeight="false" outlineLevel="0" collapsed="false">
      <c r="A84" s="17" t="n">
        <v>81</v>
      </c>
      <c r="B84" s="13"/>
      <c r="C84" s="16"/>
      <c r="D84" s="13"/>
      <c r="E84" s="13"/>
      <c r="F84" s="14"/>
      <c r="G84" s="15" t="str">
        <f aca="false">IF(D84="","",IFERROR(IF(INDEX('Справочник Qн'!$B$5:$B$23,MATCH(D84,'Справочник Qн'!$A$5:$A$23,0))="","",INDEX('Справочник Qн'!$B$5:$B$23,MATCH(D84,'Справочник Qн'!$A$5:$A$23,0))),""))</f>
        <v/>
      </c>
      <c r="H84" s="14"/>
      <c r="I84" s="15" t="str">
        <f aca="false">IF(H84&lt;&gt;"",H84,G84)</f>
        <v/>
      </c>
      <c r="J84" s="19" t="str">
        <f aca="false">IF(D84="","",IFERROR(IF(INDEX('Справочник Qн'!$D$5:$D$23,MATCH(D84,'Справочник Qн'!$A$5:$A$23,0))="","",INDEX('Справочник Qн'!$D$5:$D$23,MATCH(D84,'Справочник Qн'!$A$5:$A$23,0))),""))</f>
        <v/>
      </c>
      <c r="K84" s="20"/>
      <c r="L84" s="18" t="str">
        <f aca="false">IF(OR(F84="",I84=""),"",F84*I84)</f>
        <v/>
      </c>
      <c r="M84" s="15" t="str">
        <f aca="false">IF(D84="","",IFERROR(IF(INDEX('Справочник Qн'!$E$5:$E$23,MATCH(D84,'Справочник Qн'!$A$5:$A$23,0))="","",INDEX('Справочник Qн'!$E$5:$E$23,MATCH(D84,'Справочник Qн'!$A$5:$A$23,0))),""))</f>
        <v/>
      </c>
      <c r="N84" s="19" t="str">
        <f aca="false">IF(D84="","",IF(I84="","нет Qн: внесите значение вручную и укажите источник",IF(AND(H84&lt;&gt;"",K84=""),"укажите обоснование ручного значения Qн",IF(AND(H84="",J84=""),"в справочнике не указан источник",""))))</f>
        <v/>
      </c>
    </row>
    <row r="85" customFormat="false" ht="15" hidden="false" customHeight="false" outlineLevel="0" collapsed="false">
      <c r="A85" s="17" t="n">
        <v>82</v>
      </c>
      <c r="B85" s="13"/>
      <c r="C85" s="16"/>
      <c r="D85" s="13"/>
      <c r="E85" s="13"/>
      <c r="F85" s="14"/>
      <c r="G85" s="15" t="str">
        <f aca="false">IF(D85="","",IFERROR(IF(INDEX('Справочник Qн'!$B$5:$B$23,MATCH(D85,'Справочник Qн'!$A$5:$A$23,0))="","",INDEX('Справочник Qн'!$B$5:$B$23,MATCH(D85,'Справочник Qн'!$A$5:$A$23,0))),""))</f>
        <v/>
      </c>
      <c r="H85" s="14"/>
      <c r="I85" s="15" t="str">
        <f aca="false">IF(H85&lt;&gt;"",H85,G85)</f>
        <v/>
      </c>
      <c r="J85" s="19" t="str">
        <f aca="false">IF(D85="","",IFERROR(IF(INDEX('Справочник Qн'!$D$5:$D$23,MATCH(D85,'Справочник Qн'!$A$5:$A$23,0))="","",INDEX('Справочник Qн'!$D$5:$D$23,MATCH(D85,'Справочник Qн'!$A$5:$A$23,0))),""))</f>
        <v/>
      </c>
      <c r="K85" s="20"/>
      <c r="L85" s="18" t="str">
        <f aca="false">IF(OR(F85="",I85=""),"",F85*I85)</f>
        <v/>
      </c>
      <c r="M85" s="15" t="str">
        <f aca="false">IF(D85="","",IFERROR(IF(INDEX('Справочник Qн'!$E$5:$E$23,MATCH(D85,'Справочник Qн'!$A$5:$A$23,0))="","",INDEX('Справочник Qн'!$E$5:$E$23,MATCH(D85,'Справочник Qн'!$A$5:$A$23,0))),""))</f>
        <v/>
      </c>
      <c r="N85" s="19" t="str">
        <f aca="false">IF(D85="","",IF(I85="","нет Qн: внесите значение вручную и укажите источник",IF(AND(H85&lt;&gt;"",K85=""),"укажите обоснование ручного значения Qн",IF(AND(H85="",J85=""),"в справочнике не указан источник",""))))</f>
        <v/>
      </c>
    </row>
    <row r="86" customFormat="false" ht="15" hidden="false" customHeight="false" outlineLevel="0" collapsed="false">
      <c r="A86" s="17" t="n">
        <v>83</v>
      </c>
      <c r="B86" s="13"/>
      <c r="C86" s="16"/>
      <c r="D86" s="13"/>
      <c r="E86" s="13"/>
      <c r="F86" s="14"/>
      <c r="G86" s="15" t="str">
        <f aca="false">IF(D86="","",IFERROR(IF(INDEX('Справочник Qн'!$B$5:$B$23,MATCH(D86,'Справочник Qн'!$A$5:$A$23,0))="","",INDEX('Справочник Qн'!$B$5:$B$23,MATCH(D86,'Справочник Qн'!$A$5:$A$23,0))),""))</f>
        <v/>
      </c>
      <c r="H86" s="14"/>
      <c r="I86" s="15" t="str">
        <f aca="false">IF(H86&lt;&gt;"",H86,G86)</f>
        <v/>
      </c>
      <c r="J86" s="19" t="str">
        <f aca="false">IF(D86="","",IFERROR(IF(INDEX('Справочник Qн'!$D$5:$D$23,MATCH(D86,'Справочник Qн'!$A$5:$A$23,0))="","",INDEX('Справочник Qн'!$D$5:$D$23,MATCH(D86,'Справочник Qн'!$A$5:$A$23,0))),""))</f>
        <v/>
      </c>
      <c r="K86" s="20"/>
      <c r="L86" s="18" t="str">
        <f aca="false">IF(OR(F86="",I86=""),"",F86*I86)</f>
        <v/>
      </c>
      <c r="M86" s="15" t="str">
        <f aca="false">IF(D86="","",IFERROR(IF(INDEX('Справочник Qн'!$E$5:$E$23,MATCH(D86,'Справочник Qн'!$A$5:$A$23,0))="","",INDEX('Справочник Qн'!$E$5:$E$23,MATCH(D86,'Справочник Qн'!$A$5:$A$23,0))),""))</f>
        <v/>
      </c>
      <c r="N86" s="19" t="str">
        <f aca="false">IF(D86="","",IF(I86="","нет Qн: внесите значение вручную и укажите источник",IF(AND(H86&lt;&gt;"",K86=""),"укажите обоснование ручного значения Qн",IF(AND(H86="",J86=""),"в справочнике не указан источник",""))))</f>
        <v/>
      </c>
    </row>
    <row r="87" customFormat="false" ht="15" hidden="false" customHeight="false" outlineLevel="0" collapsed="false">
      <c r="A87" s="17" t="n">
        <v>84</v>
      </c>
      <c r="B87" s="13"/>
      <c r="C87" s="16"/>
      <c r="D87" s="13"/>
      <c r="E87" s="13"/>
      <c r="F87" s="14"/>
      <c r="G87" s="15" t="str">
        <f aca="false">IF(D87="","",IFERROR(IF(INDEX('Справочник Qн'!$B$5:$B$23,MATCH(D87,'Справочник Qн'!$A$5:$A$23,0))="","",INDEX('Справочник Qн'!$B$5:$B$23,MATCH(D87,'Справочник Qн'!$A$5:$A$23,0))),""))</f>
        <v/>
      </c>
      <c r="H87" s="14"/>
      <c r="I87" s="15" t="str">
        <f aca="false">IF(H87&lt;&gt;"",H87,G87)</f>
        <v/>
      </c>
      <c r="J87" s="19" t="str">
        <f aca="false">IF(D87="","",IFERROR(IF(INDEX('Справочник Qн'!$D$5:$D$23,MATCH(D87,'Справочник Qн'!$A$5:$A$23,0))="","",INDEX('Справочник Qн'!$D$5:$D$23,MATCH(D87,'Справочник Qн'!$A$5:$A$23,0))),""))</f>
        <v/>
      </c>
      <c r="K87" s="20"/>
      <c r="L87" s="18" t="str">
        <f aca="false">IF(OR(F87="",I87=""),"",F87*I87)</f>
        <v/>
      </c>
      <c r="M87" s="15" t="str">
        <f aca="false">IF(D87="","",IFERROR(IF(INDEX('Справочник Qн'!$E$5:$E$23,MATCH(D87,'Справочник Qн'!$A$5:$A$23,0))="","",INDEX('Справочник Qн'!$E$5:$E$23,MATCH(D87,'Справочник Qн'!$A$5:$A$23,0))),""))</f>
        <v/>
      </c>
      <c r="N87" s="19" t="str">
        <f aca="false">IF(D87="","",IF(I87="","нет Qн: внесите значение вручную и укажите источник",IF(AND(H87&lt;&gt;"",K87=""),"укажите обоснование ручного значения Qн",IF(AND(H87="",J87=""),"в справочнике не указан источник",""))))</f>
        <v/>
      </c>
    </row>
    <row r="88" customFormat="false" ht="15" hidden="false" customHeight="false" outlineLevel="0" collapsed="false">
      <c r="A88" s="17" t="n">
        <v>85</v>
      </c>
      <c r="B88" s="13"/>
      <c r="C88" s="16"/>
      <c r="D88" s="13"/>
      <c r="E88" s="13"/>
      <c r="F88" s="14"/>
      <c r="G88" s="15" t="str">
        <f aca="false">IF(D88="","",IFERROR(IF(INDEX('Справочник Qн'!$B$5:$B$23,MATCH(D88,'Справочник Qн'!$A$5:$A$23,0))="","",INDEX('Справочник Qн'!$B$5:$B$23,MATCH(D88,'Справочник Qн'!$A$5:$A$23,0))),""))</f>
        <v/>
      </c>
      <c r="H88" s="14"/>
      <c r="I88" s="15" t="str">
        <f aca="false">IF(H88&lt;&gt;"",H88,G88)</f>
        <v/>
      </c>
      <c r="J88" s="19" t="str">
        <f aca="false">IF(D88="","",IFERROR(IF(INDEX('Справочник Qн'!$D$5:$D$23,MATCH(D88,'Справочник Qн'!$A$5:$A$23,0))="","",INDEX('Справочник Qн'!$D$5:$D$23,MATCH(D88,'Справочник Qн'!$A$5:$A$23,0))),""))</f>
        <v/>
      </c>
      <c r="K88" s="20"/>
      <c r="L88" s="18" t="str">
        <f aca="false">IF(OR(F88="",I88=""),"",F88*I88)</f>
        <v/>
      </c>
      <c r="M88" s="15" t="str">
        <f aca="false">IF(D88="","",IFERROR(IF(INDEX('Справочник Qн'!$E$5:$E$23,MATCH(D88,'Справочник Qн'!$A$5:$A$23,0))="","",INDEX('Справочник Qн'!$E$5:$E$23,MATCH(D88,'Справочник Qн'!$A$5:$A$23,0))),""))</f>
        <v/>
      </c>
      <c r="N88" s="19" t="str">
        <f aca="false">IF(D88="","",IF(I88="","нет Qн: внесите значение вручную и укажите источник",IF(AND(H88&lt;&gt;"",K88=""),"укажите обоснование ручного значения Qн",IF(AND(H88="",J88=""),"в справочнике не указан источник",""))))</f>
        <v/>
      </c>
    </row>
    <row r="89" customFormat="false" ht="15" hidden="false" customHeight="false" outlineLevel="0" collapsed="false">
      <c r="A89" s="17" t="n">
        <v>86</v>
      </c>
      <c r="B89" s="13"/>
      <c r="C89" s="16"/>
      <c r="D89" s="13"/>
      <c r="E89" s="13"/>
      <c r="F89" s="14"/>
      <c r="G89" s="15" t="str">
        <f aca="false">IF(D89="","",IFERROR(IF(INDEX('Справочник Qн'!$B$5:$B$23,MATCH(D89,'Справочник Qн'!$A$5:$A$23,0))="","",INDEX('Справочник Qн'!$B$5:$B$23,MATCH(D89,'Справочник Qн'!$A$5:$A$23,0))),""))</f>
        <v/>
      </c>
      <c r="H89" s="14"/>
      <c r="I89" s="15" t="str">
        <f aca="false">IF(H89&lt;&gt;"",H89,G89)</f>
        <v/>
      </c>
      <c r="J89" s="19" t="str">
        <f aca="false">IF(D89="","",IFERROR(IF(INDEX('Справочник Qн'!$D$5:$D$23,MATCH(D89,'Справочник Qн'!$A$5:$A$23,0))="","",INDEX('Справочник Qн'!$D$5:$D$23,MATCH(D89,'Справочник Qн'!$A$5:$A$23,0))),""))</f>
        <v/>
      </c>
      <c r="K89" s="20"/>
      <c r="L89" s="18" t="str">
        <f aca="false">IF(OR(F89="",I89=""),"",F89*I89)</f>
        <v/>
      </c>
      <c r="M89" s="15" t="str">
        <f aca="false">IF(D89="","",IFERROR(IF(INDEX('Справочник Qн'!$E$5:$E$23,MATCH(D89,'Справочник Qн'!$A$5:$A$23,0))="","",INDEX('Справочник Qн'!$E$5:$E$23,MATCH(D89,'Справочник Qн'!$A$5:$A$23,0))),""))</f>
        <v/>
      </c>
      <c r="N89" s="19" t="str">
        <f aca="false">IF(D89="","",IF(I89="","нет Qн: внесите значение вручную и укажите источник",IF(AND(H89&lt;&gt;"",K89=""),"укажите обоснование ручного значения Qн",IF(AND(H89="",J89=""),"в справочнике не указан источник",""))))</f>
        <v/>
      </c>
    </row>
    <row r="90" customFormat="false" ht="15" hidden="false" customHeight="false" outlineLevel="0" collapsed="false">
      <c r="A90" s="17" t="n">
        <v>87</v>
      </c>
      <c r="B90" s="13"/>
      <c r="C90" s="16"/>
      <c r="D90" s="13"/>
      <c r="E90" s="13"/>
      <c r="F90" s="14"/>
      <c r="G90" s="15" t="str">
        <f aca="false">IF(D90="","",IFERROR(IF(INDEX('Справочник Qн'!$B$5:$B$23,MATCH(D90,'Справочник Qн'!$A$5:$A$23,0))="","",INDEX('Справочник Qн'!$B$5:$B$23,MATCH(D90,'Справочник Qн'!$A$5:$A$23,0))),""))</f>
        <v/>
      </c>
      <c r="H90" s="14"/>
      <c r="I90" s="15" t="str">
        <f aca="false">IF(H90&lt;&gt;"",H90,G90)</f>
        <v/>
      </c>
      <c r="J90" s="19" t="str">
        <f aca="false">IF(D90="","",IFERROR(IF(INDEX('Справочник Qн'!$D$5:$D$23,MATCH(D90,'Справочник Qн'!$A$5:$A$23,0))="","",INDEX('Справочник Qн'!$D$5:$D$23,MATCH(D90,'Справочник Qн'!$A$5:$A$23,0))),""))</f>
        <v/>
      </c>
      <c r="K90" s="20"/>
      <c r="L90" s="18" t="str">
        <f aca="false">IF(OR(F90="",I90=""),"",F90*I90)</f>
        <v/>
      </c>
      <c r="M90" s="15" t="str">
        <f aca="false">IF(D90="","",IFERROR(IF(INDEX('Справочник Qн'!$E$5:$E$23,MATCH(D90,'Справочник Qн'!$A$5:$A$23,0))="","",INDEX('Справочник Qн'!$E$5:$E$23,MATCH(D90,'Справочник Qн'!$A$5:$A$23,0))),""))</f>
        <v/>
      </c>
      <c r="N90" s="19" t="str">
        <f aca="false">IF(D90="","",IF(I90="","нет Qн: внесите значение вручную и укажите источник",IF(AND(H90&lt;&gt;"",K90=""),"укажите обоснование ручного значения Qн",IF(AND(H90="",J90=""),"в справочнике не указан источник",""))))</f>
        <v/>
      </c>
    </row>
    <row r="91" customFormat="false" ht="15" hidden="false" customHeight="false" outlineLevel="0" collapsed="false">
      <c r="A91" s="17" t="n">
        <v>88</v>
      </c>
      <c r="B91" s="13"/>
      <c r="C91" s="16"/>
      <c r="D91" s="13"/>
      <c r="E91" s="13"/>
      <c r="F91" s="14"/>
      <c r="G91" s="15" t="str">
        <f aca="false">IF(D91="","",IFERROR(IF(INDEX('Справочник Qн'!$B$5:$B$23,MATCH(D91,'Справочник Qн'!$A$5:$A$23,0))="","",INDEX('Справочник Qн'!$B$5:$B$23,MATCH(D91,'Справочник Qн'!$A$5:$A$23,0))),""))</f>
        <v/>
      </c>
      <c r="H91" s="14"/>
      <c r="I91" s="15" t="str">
        <f aca="false">IF(H91&lt;&gt;"",H91,G91)</f>
        <v/>
      </c>
      <c r="J91" s="19" t="str">
        <f aca="false">IF(D91="","",IFERROR(IF(INDEX('Справочник Qн'!$D$5:$D$23,MATCH(D91,'Справочник Qн'!$A$5:$A$23,0))="","",INDEX('Справочник Qн'!$D$5:$D$23,MATCH(D91,'Справочник Qн'!$A$5:$A$23,0))),""))</f>
        <v/>
      </c>
      <c r="K91" s="20"/>
      <c r="L91" s="18" t="str">
        <f aca="false">IF(OR(F91="",I91=""),"",F91*I91)</f>
        <v/>
      </c>
      <c r="M91" s="15" t="str">
        <f aca="false">IF(D91="","",IFERROR(IF(INDEX('Справочник Qн'!$E$5:$E$23,MATCH(D91,'Справочник Qн'!$A$5:$A$23,0))="","",INDEX('Справочник Qн'!$E$5:$E$23,MATCH(D91,'Справочник Qн'!$A$5:$A$23,0))),""))</f>
        <v/>
      </c>
      <c r="N91" s="19" t="str">
        <f aca="false">IF(D91="","",IF(I91="","нет Qн: внесите значение вручную и укажите источник",IF(AND(H91&lt;&gt;"",K91=""),"укажите обоснование ручного значения Qн",IF(AND(H91="",J91=""),"в справочнике не указан источник",""))))</f>
        <v/>
      </c>
    </row>
    <row r="92" customFormat="false" ht="15" hidden="false" customHeight="false" outlineLevel="0" collapsed="false">
      <c r="A92" s="17" t="n">
        <v>89</v>
      </c>
      <c r="B92" s="13"/>
      <c r="C92" s="16"/>
      <c r="D92" s="13"/>
      <c r="E92" s="13"/>
      <c r="F92" s="14"/>
      <c r="G92" s="15" t="str">
        <f aca="false">IF(D92="","",IFERROR(IF(INDEX('Справочник Qн'!$B$5:$B$23,MATCH(D92,'Справочник Qн'!$A$5:$A$23,0))="","",INDEX('Справочник Qн'!$B$5:$B$23,MATCH(D92,'Справочник Qн'!$A$5:$A$23,0))),""))</f>
        <v/>
      </c>
      <c r="H92" s="14"/>
      <c r="I92" s="15" t="str">
        <f aca="false">IF(H92&lt;&gt;"",H92,G92)</f>
        <v/>
      </c>
      <c r="J92" s="19" t="str">
        <f aca="false">IF(D92="","",IFERROR(IF(INDEX('Справочник Qн'!$D$5:$D$23,MATCH(D92,'Справочник Qн'!$A$5:$A$23,0))="","",INDEX('Справочник Qн'!$D$5:$D$23,MATCH(D92,'Справочник Qн'!$A$5:$A$23,0))),""))</f>
        <v/>
      </c>
      <c r="K92" s="20"/>
      <c r="L92" s="18" t="str">
        <f aca="false">IF(OR(F92="",I92=""),"",F92*I92)</f>
        <v/>
      </c>
      <c r="M92" s="15" t="str">
        <f aca="false">IF(D92="","",IFERROR(IF(INDEX('Справочник Qн'!$E$5:$E$23,MATCH(D92,'Справочник Qн'!$A$5:$A$23,0))="","",INDEX('Справочник Qн'!$E$5:$E$23,MATCH(D92,'Справочник Qн'!$A$5:$A$23,0))),""))</f>
        <v/>
      </c>
      <c r="N92" s="19" t="str">
        <f aca="false">IF(D92="","",IF(I92="","нет Qн: внесите значение вручную и укажите источник",IF(AND(H92&lt;&gt;"",K92=""),"укажите обоснование ручного значения Qн",IF(AND(H92="",J92=""),"в справочнике не указан источник",""))))</f>
        <v/>
      </c>
    </row>
    <row r="93" customFormat="false" ht="15" hidden="false" customHeight="false" outlineLevel="0" collapsed="false">
      <c r="A93" s="17" t="n">
        <v>90</v>
      </c>
      <c r="B93" s="13"/>
      <c r="C93" s="16"/>
      <c r="D93" s="13"/>
      <c r="E93" s="13"/>
      <c r="F93" s="14"/>
      <c r="G93" s="15" t="str">
        <f aca="false">IF(D93="","",IFERROR(IF(INDEX('Справочник Qн'!$B$5:$B$23,MATCH(D93,'Справочник Qн'!$A$5:$A$23,0))="","",INDEX('Справочник Qн'!$B$5:$B$23,MATCH(D93,'Справочник Qн'!$A$5:$A$23,0))),""))</f>
        <v/>
      </c>
      <c r="H93" s="14"/>
      <c r="I93" s="15" t="str">
        <f aca="false">IF(H93&lt;&gt;"",H93,G93)</f>
        <v/>
      </c>
      <c r="J93" s="19" t="str">
        <f aca="false">IF(D93="","",IFERROR(IF(INDEX('Справочник Qн'!$D$5:$D$23,MATCH(D93,'Справочник Qн'!$A$5:$A$23,0))="","",INDEX('Справочник Qн'!$D$5:$D$23,MATCH(D93,'Справочник Qн'!$A$5:$A$23,0))),""))</f>
        <v/>
      </c>
      <c r="K93" s="20"/>
      <c r="L93" s="18" t="str">
        <f aca="false">IF(OR(F93="",I93=""),"",F93*I93)</f>
        <v/>
      </c>
      <c r="M93" s="15" t="str">
        <f aca="false">IF(D93="","",IFERROR(IF(INDEX('Справочник Qн'!$E$5:$E$23,MATCH(D93,'Справочник Qн'!$A$5:$A$23,0))="","",INDEX('Справочник Qн'!$E$5:$E$23,MATCH(D93,'Справочник Qн'!$A$5:$A$23,0))),""))</f>
        <v/>
      </c>
      <c r="N93" s="19" t="str">
        <f aca="false">IF(D93="","",IF(I93="","нет Qн: внесите значение вручную и укажите источник",IF(AND(H93&lt;&gt;"",K93=""),"укажите обоснование ручного значения Qн",IF(AND(H93="",J93=""),"в справочнике не указан источник",""))))</f>
        <v/>
      </c>
    </row>
    <row r="94" customFormat="false" ht="15" hidden="false" customHeight="false" outlineLevel="0" collapsed="false">
      <c r="A94" s="17" t="n">
        <v>91</v>
      </c>
      <c r="B94" s="13"/>
      <c r="C94" s="16"/>
      <c r="D94" s="13"/>
      <c r="E94" s="13"/>
      <c r="F94" s="14"/>
      <c r="G94" s="15" t="str">
        <f aca="false">IF(D94="","",IFERROR(IF(INDEX('Справочник Qн'!$B$5:$B$23,MATCH(D94,'Справочник Qн'!$A$5:$A$23,0))="","",INDEX('Справочник Qн'!$B$5:$B$23,MATCH(D94,'Справочник Qн'!$A$5:$A$23,0))),""))</f>
        <v/>
      </c>
      <c r="H94" s="14"/>
      <c r="I94" s="15" t="str">
        <f aca="false">IF(H94&lt;&gt;"",H94,G94)</f>
        <v/>
      </c>
      <c r="J94" s="19" t="str">
        <f aca="false">IF(D94="","",IFERROR(IF(INDEX('Справочник Qн'!$D$5:$D$23,MATCH(D94,'Справочник Qн'!$A$5:$A$23,0))="","",INDEX('Справочник Qн'!$D$5:$D$23,MATCH(D94,'Справочник Qн'!$A$5:$A$23,0))),""))</f>
        <v/>
      </c>
      <c r="K94" s="20"/>
      <c r="L94" s="18" t="str">
        <f aca="false">IF(OR(F94="",I94=""),"",F94*I94)</f>
        <v/>
      </c>
      <c r="M94" s="15" t="str">
        <f aca="false">IF(D94="","",IFERROR(IF(INDEX('Справочник Qн'!$E$5:$E$23,MATCH(D94,'Справочник Qн'!$A$5:$A$23,0))="","",INDEX('Справочник Qн'!$E$5:$E$23,MATCH(D94,'Справочник Qн'!$A$5:$A$23,0))),""))</f>
        <v/>
      </c>
      <c r="N94" s="19" t="str">
        <f aca="false">IF(D94="","",IF(I94="","нет Qн: внесите значение вручную и укажите источник",IF(AND(H94&lt;&gt;"",K94=""),"укажите обоснование ручного значения Qн",IF(AND(H94="",J94=""),"в справочнике не указан источник",""))))</f>
        <v/>
      </c>
    </row>
    <row r="95" customFormat="false" ht="15" hidden="false" customHeight="false" outlineLevel="0" collapsed="false">
      <c r="A95" s="17" t="n">
        <v>92</v>
      </c>
      <c r="B95" s="13"/>
      <c r="C95" s="16"/>
      <c r="D95" s="13"/>
      <c r="E95" s="13"/>
      <c r="F95" s="14"/>
      <c r="G95" s="15" t="str">
        <f aca="false">IF(D95="","",IFERROR(IF(INDEX('Справочник Qн'!$B$5:$B$23,MATCH(D95,'Справочник Qн'!$A$5:$A$23,0))="","",INDEX('Справочник Qн'!$B$5:$B$23,MATCH(D95,'Справочник Qн'!$A$5:$A$23,0))),""))</f>
        <v/>
      </c>
      <c r="H95" s="14"/>
      <c r="I95" s="15" t="str">
        <f aca="false">IF(H95&lt;&gt;"",H95,G95)</f>
        <v/>
      </c>
      <c r="J95" s="19" t="str">
        <f aca="false">IF(D95="","",IFERROR(IF(INDEX('Справочник Qн'!$D$5:$D$23,MATCH(D95,'Справочник Qн'!$A$5:$A$23,0))="","",INDEX('Справочник Qн'!$D$5:$D$23,MATCH(D95,'Справочник Qн'!$A$5:$A$23,0))),""))</f>
        <v/>
      </c>
      <c r="K95" s="20"/>
      <c r="L95" s="18" t="str">
        <f aca="false">IF(OR(F95="",I95=""),"",F95*I95)</f>
        <v/>
      </c>
      <c r="M95" s="15" t="str">
        <f aca="false">IF(D95="","",IFERROR(IF(INDEX('Справочник Qн'!$E$5:$E$23,MATCH(D95,'Справочник Qн'!$A$5:$A$23,0))="","",INDEX('Справочник Qн'!$E$5:$E$23,MATCH(D95,'Справочник Qн'!$A$5:$A$23,0))),""))</f>
        <v/>
      </c>
      <c r="N95" s="19" t="str">
        <f aca="false">IF(D95="","",IF(I95="","нет Qн: внесите значение вручную и укажите источник",IF(AND(H95&lt;&gt;"",K95=""),"укажите обоснование ручного значения Qн",IF(AND(H95="",J95=""),"в справочнике не указан источник",""))))</f>
        <v/>
      </c>
    </row>
    <row r="96" customFormat="false" ht="15" hidden="false" customHeight="false" outlineLevel="0" collapsed="false">
      <c r="A96" s="17" t="n">
        <v>93</v>
      </c>
      <c r="B96" s="13"/>
      <c r="C96" s="16"/>
      <c r="D96" s="13"/>
      <c r="E96" s="13"/>
      <c r="F96" s="14"/>
      <c r="G96" s="15" t="str">
        <f aca="false">IF(D96="","",IFERROR(IF(INDEX('Справочник Qн'!$B$5:$B$23,MATCH(D96,'Справочник Qн'!$A$5:$A$23,0))="","",INDEX('Справочник Qн'!$B$5:$B$23,MATCH(D96,'Справочник Qн'!$A$5:$A$23,0))),""))</f>
        <v/>
      </c>
      <c r="H96" s="14"/>
      <c r="I96" s="15" t="str">
        <f aca="false">IF(H96&lt;&gt;"",H96,G96)</f>
        <v/>
      </c>
      <c r="J96" s="19" t="str">
        <f aca="false">IF(D96="","",IFERROR(IF(INDEX('Справочник Qн'!$D$5:$D$23,MATCH(D96,'Справочник Qн'!$A$5:$A$23,0))="","",INDEX('Справочник Qн'!$D$5:$D$23,MATCH(D96,'Справочник Qн'!$A$5:$A$23,0))),""))</f>
        <v/>
      </c>
      <c r="K96" s="20"/>
      <c r="L96" s="18" t="str">
        <f aca="false">IF(OR(F96="",I96=""),"",F96*I96)</f>
        <v/>
      </c>
      <c r="M96" s="15" t="str">
        <f aca="false">IF(D96="","",IFERROR(IF(INDEX('Справочник Qн'!$E$5:$E$23,MATCH(D96,'Справочник Qн'!$A$5:$A$23,0))="","",INDEX('Справочник Qн'!$E$5:$E$23,MATCH(D96,'Справочник Qн'!$A$5:$A$23,0))),""))</f>
        <v/>
      </c>
      <c r="N96" s="19" t="str">
        <f aca="false">IF(D96="","",IF(I96="","нет Qн: внесите значение вручную и укажите источник",IF(AND(H96&lt;&gt;"",K96=""),"укажите обоснование ручного значения Qн",IF(AND(H96="",J96=""),"в справочнике не указан источник",""))))</f>
        <v/>
      </c>
    </row>
    <row r="97" customFormat="false" ht="15" hidden="false" customHeight="false" outlineLevel="0" collapsed="false">
      <c r="A97" s="17" t="n">
        <v>94</v>
      </c>
      <c r="B97" s="13"/>
      <c r="C97" s="16"/>
      <c r="D97" s="13"/>
      <c r="E97" s="13"/>
      <c r="F97" s="14"/>
      <c r="G97" s="15" t="str">
        <f aca="false">IF(D97="","",IFERROR(IF(INDEX('Справочник Qн'!$B$5:$B$23,MATCH(D97,'Справочник Qн'!$A$5:$A$23,0))="","",INDEX('Справочник Qн'!$B$5:$B$23,MATCH(D97,'Справочник Qн'!$A$5:$A$23,0))),""))</f>
        <v/>
      </c>
      <c r="H97" s="14"/>
      <c r="I97" s="15" t="str">
        <f aca="false">IF(H97&lt;&gt;"",H97,G97)</f>
        <v/>
      </c>
      <c r="J97" s="19" t="str">
        <f aca="false">IF(D97="","",IFERROR(IF(INDEX('Справочник Qн'!$D$5:$D$23,MATCH(D97,'Справочник Qн'!$A$5:$A$23,0))="","",INDEX('Справочник Qн'!$D$5:$D$23,MATCH(D97,'Справочник Qн'!$A$5:$A$23,0))),""))</f>
        <v/>
      </c>
      <c r="K97" s="20"/>
      <c r="L97" s="18" t="str">
        <f aca="false">IF(OR(F97="",I97=""),"",F97*I97)</f>
        <v/>
      </c>
      <c r="M97" s="15" t="str">
        <f aca="false">IF(D97="","",IFERROR(IF(INDEX('Справочник Qн'!$E$5:$E$23,MATCH(D97,'Справочник Qн'!$A$5:$A$23,0))="","",INDEX('Справочник Qн'!$E$5:$E$23,MATCH(D97,'Справочник Qн'!$A$5:$A$23,0))),""))</f>
        <v/>
      </c>
      <c r="N97" s="19" t="str">
        <f aca="false">IF(D97="","",IF(I97="","нет Qн: внесите значение вручную и укажите источник",IF(AND(H97&lt;&gt;"",K97=""),"укажите обоснование ручного значения Qн",IF(AND(H97="",J97=""),"в справочнике не указан источник",""))))</f>
        <v/>
      </c>
    </row>
    <row r="98" customFormat="false" ht="15" hidden="false" customHeight="false" outlineLevel="0" collapsed="false">
      <c r="A98" s="17" t="n">
        <v>95</v>
      </c>
      <c r="B98" s="13"/>
      <c r="C98" s="16"/>
      <c r="D98" s="13"/>
      <c r="E98" s="13"/>
      <c r="F98" s="14"/>
      <c r="G98" s="15" t="str">
        <f aca="false">IF(D98="","",IFERROR(IF(INDEX('Справочник Qн'!$B$5:$B$23,MATCH(D98,'Справочник Qн'!$A$5:$A$23,0))="","",INDEX('Справочник Qн'!$B$5:$B$23,MATCH(D98,'Справочник Qн'!$A$5:$A$23,0))),""))</f>
        <v/>
      </c>
      <c r="H98" s="14"/>
      <c r="I98" s="15" t="str">
        <f aca="false">IF(H98&lt;&gt;"",H98,G98)</f>
        <v/>
      </c>
      <c r="J98" s="19" t="str">
        <f aca="false">IF(D98="","",IFERROR(IF(INDEX('Справочник Qн'!$D$5:$D$23,MATCH(D98,'Справочник Qн'!$A$5:$A$23,0))="","",INDEX('Справочник Qн'!$D$5:$D$23,MATCH(D98,'Справочник Qн'!$A$5:$A$23,0))),""))</f>
        <v/>
      </c>
      <c r="K98" s="20"/>
      <c r="L98" s="18" t="str">
        <f aca="false">IF(OR(F98="",I98=""),"",F98*I98)</f>
        <v/>
      </c>
      <c r="M98" s="15" t="str">
        <f aca="false">IF(D98="","",IFERROR(IF(INDEX('Справочник Qн'!$E$5:$E$23,MATCH(D98,'Справочник Qн'!$A$5:$A$23,0))="","",INDEX('Справочник Qн'!$E$5:$E$23,MATCH(D98,'Справочник Qн'!$A$5:$A$23,0))),""))</f>
        <v/>
      </c>
      <c r="N98" s="19" t="str">
        <f aca="false">IF(D98="","",IF(I98="","нет Qн: внесите значение вручную и укажите источник",IF(AND(H98&lt;&gt;"",K98=""),"укажите обоснование ручного значения Qн",IF(AND(H98="",J98=""),"в справочнике не указан источник",""))))</f>
        <v/>
      </c>
    </row>
    <row r="99" customFormat="false" ht="15" hidden="false" customHeight="false" outlineLevel="0" collapsed="false">
      <c r="A99" s="17" t="n">
        <v>96</v>
      </c>
      <c r="B99" s="13"/>
      <c r="C99" s="16"/>
      <c r="D99" s="13"/>
      <c r="E99" s="13"/>
      <c r="F99" s="14"/>
      <c r="G99" s="15" t="str">
        <f aca="false">IF(D99="","",IFERROR(IF(INDEX('Справочник Qн'!$B$5:$B$23,MATCH(D99,'Справочник Qн'!$A$5:$A$23,0))="","",INDEX('Справочник Qн'!$B$5:$B$23,MATCH(D99,'Справочник Qн'!$A$5:$A$23,0))),""))</f>
        <v/>
      </c>
      <c r="H99" s="14"/>
      <c r="I99" s="15" t="str">
        <f aca="false">IF(H99&lt;&gt;"",H99,G99)</f>
        <v/>
      </c>
      <c r="J99" s="19" t="str">
        <f aca="false">IF(D99="","",IFERROR(IF(INDEX('Справочник Qн'!$D$5:$D$23,MATCH(D99,'Справочник Qн'!$A$5:$A$23,0))="","",INDEX('Справочник Qн'!$D$5:$D$23,MATCH(D99,'Справочник Qн'!$A$5:$A$23,0))),""))</f>
        <v/>
      </c>
      <c r="K99" s="20"/>
      <c r="L99" s="18" t="str">
        <f aca="false">IF(OR(F99="",I99=""),"",F99*I99)</f>
        <v/>
      </c>
      <c r="M99" s="15" t="str">
        <f aca="false">IF(D99="","",IFERROR(IF(INDEX('Справочник Qн'!$E$5:$E$23,MATCH(D99,'Справочник Qн'!$A$5:$A$23,0))="","",INDEX('Справочник Qн'!$E$5:$E$23,MATCH(D99,'Справочник Qн'!$A$5:$A$23,0))),""))</f>
        <v/>
      </c>
      <c r="N99" s="19" t="str">
        <f aca="false">IF(D99="","",IF(I99="","нет Qн: внесите значение вручную и укажите источник",IF(AND(H99&lt;&gt;"",K99=""),"укажите обоснование ручного значения Qн",IF(AND(H99="",J99=""),"в справочнике не указан источник",""))))</f>
        <v/>
      </c>
    </row>
    <row r="100" customFormat="false" ht="15" hidden="false" customHeight="false" outlineLevel="0" collapsed="false">
      <c r="A100" s="17" t="n">
        <v>97</v>
      </c>
      <c r="B100" s="13"/>
      <c r="C100" s="16"/>
      <c r="D100" s="13"/>
      <c r="E100" s="13"/>
      <c r="F100" s="14"/>
      <c r="G100" s="15" t="str">
        <f aca="false">IF(D100="","",IFERROR(IF(INDEX('Справочник Qн'!$B$5:$B$23,MATCH(D100,'Справочник Qн'!$A$5:$A$23,0))="","",INDEX('Справочник Qн'!$B$5:$B$23,MATCH(D100,'Справочник Qн'!$A$5:$A$23,0))),""))</f>
        <v/>
      </c>
      <c r="H100" s="14"/>
      <c r="I100" s="15" t="str">
        <f aca="false">IF(H100&lt;&gt;"",H100,G100)</f>
        <v/>
      </c>
      <c r="J100" s="19" t="str">
        <f aca="false">IF(D100="","",IFERROR(IF(INDEX('Справочник Qн'!$D$5:$D$23,MATCH(D100,'Справочник Qн'!$A$5:$A$23,0))="","",INDEX('Справочник Qн'!$D$5:$D$23,MATCH(D100,'Справочник Qн'!$A$5:$A$23,0))),""))</f>
        <v/>
      </c>
      <c r="K100" s="20"/>
      <c r="L100" s="18" t="str">
        <f aca="false">IF(OR(F100="",I100=""),"",F100*I100)</f>
        <v/>
      </c>
      <c r="M100" s="15" t="str">
        <f aca="false">IF(D100="","",IFERROR(IF(INDEX('Справочник Qн'!$E$5:$E$23,MATCH(D100,'Справочник Qн'!$A$5:$A$23,0))="","",INDEX('Справочник Qн'!$E$5:$E$23,MATCH(D100,'Справочник Qн'!$A$5:$A$23,0))),""))</f>
        <v/>
      </c>
      <c r="N100" s="19" t="str">
        <f aca="false">IF(D100="","",IF(I100="","нет Qн: внесите значение вручную и укажите источник",IF(AND(H100&lt;&gt;"",K100=""),"укажите обоснование ручного значения Qн",IF(AND(H100="",J100=""),"в справочнике не указан источник",""))))</f>
        <v/>
      </c>
    </row>
    <row r="101" customFormat="false" ht="15" hidden="false" customHeight="false" outlineLevel="0" collapsed="false">
      <c r="A101" s="17" t="n">
        <v>98</v>
      </c>
      <c r="B101" s="13"/>
      <c r="C101" s="16"/>
      <c r="D101" s="13"/>
      <c r="E101" s="13"/>
      <c r="F101" s="14"/>
      <c r="G101" s="15" t="str">
        <f aca="false">IF(D101="","",IFERROR(IF(INDEX('Справочник Qн'!$B$5:$B$23,MATCH(D101,'Справочник Qн'!$A$5:$A$23,0))="","",INDEX('Справочник Qн'!$B$5:$B$23,MATCH(D101,'Справочник Qн'!$A$5:$A$23,0))),""))</f>
        <v/>
      </c>
      <c r="H101" s="14"/>
      <c r="I101" s="15" t="str">
        <f aca="false">IF(H101&lt;&gt;"",H101,G101)</f>
        <v/>
      </c>
      <c r="J101" s="19" t="str">
        <f aca="false">IF(D101="","",IFERROR(IF(INDEX('Справочник Qн'!$D$5:$D$23,MATCH(D101,'Справочник Qн'!$A$5:$A$23,0))="","",INDEX('Справочник Qн'!$D$5:$D$23,MATCH(D101,'Справочник Qн'!$A$5:$A$23,0))),""))</f>
        <v/>
      </c>
      <c r="K101" s="20"/>
      <c r="L101" s="18" t="str">
        <f aca="false">IF(OR(F101="",I101=""),"",F101*I101)</f>
        <v/>
      </c>
      <c r="M101" s="15" t="str">
        <f aca="false">IF(D101="","",IFERROR(IF(INDEX('Справочник Qн'!$E$5:$E$23,MATCH(D101,'Справочник Qн'!$A$5:$A$23,0))="","",INDEX('Справочник Qн'!$E$5:$E$23,MATCH(D101,'Справочник Qн'!$A$5:$A$23,0))),""))</f>
        <v/>
      </c>
      <c r="N101" s="19" t="str">
        <f aca="false">IF(D101="","",IF(I101="","нет Qн: внесите значение вручную и укажите источник",IF(AND(H101&lt;&gt;"",K101=""),"укажите обоснование ручного значения Qн",IF(AND(H101="",J101=""),"в справочнике не указан источник",""))))</f>
        <v/>
      </c>
    </row>
    <row r="102" customFormat="false" ht="15" hidden="false" customHeight="false" outlineLevel="0" collapsed="false">
      <c r="A102" s="17" t="n">
        <v>99</v>
      </c>
      <c r="B102" s="13"/>
      <c r="C102" s="16"/>
      <c r="D102" s="13"/>
      <c r="E102" s="13"/>
      <c r="F102" s="14"/>
      <c r="G102" s="15" t="str">
        <f aca="false">IF(D102="","",IFERROR(IF(INDEX('Справочник Qн'!$B$5:$B$23,MATCH(D102,'Справочник Qн'!$A$5:$A$23,0))="","",INDEX('Справочник Qн'!$B$5:$B$23,MATCH(D102,'Справочник Qн'!$A$5:$A$23,0))),""))</f>
        <v/>
      </c>
      <c r="H102" s="14"/>
      <c r="I102" s="15" t="str">
        <f aca="false">IF(H102&lt;&gt;"",H102,G102)</f>
        <v/>
      </c>
      <c r="J102" s="19" t="str">
        <f aca="false">IF(D102="","",IFERROR(IF(INDEX('Справочник Qн'!$D$5:$D$23,MATCH(D102,'Справочник Qн'!$A$5:$A$23,0))="","",INDEX('Справочник Qн'!$D$5:$D$23,MATCH(D102,'Справочник Qн'!$A$5:$A$23,0))),""))</f>
        <v/>
      </c>
      <c r="K102" s="20"/>
      <c r="L102" s="18" t="str">
        <f aca="false">IF(OR(F102="",I102=""),"",F102*I102)</f>
        <v/>
      </c>
      <c r="M102" s="15" t="str">
        <f aca="false">IF(D102="","",IFERROR(IF(INDEX('Справочник Qн'!$E$5:$E$23,MATCH(D102,'Справочник Qн'!$A$5:$A$23,0))="","",INDEX('Справочник Qн'!$E$5:$E$23,MATCH(D102,'Справочник Qн'!$A$5:$A$23,0))),""))</f>
        <v/>
      </c>
      <c r="N102" s="19" t="str">
        <f aca="false">IF(D102="","",IF(I102="","нет Qн: внесите значение вручную и укажите источник",IF(AND(H102&lt;&gt;"",K102=""),"укажите обоснование ручного значения Qн",IF(AND(H102="",J102=""),"в справочнике не указан источник",""))))</f>
        <v/>
      </c>
    </row>
    <row r="103" customFormat="false" ht="15" hidden="false" customHeight="false" outlineLevel="0" collapsed="false">
      <c r="A103" s="17" t="n">
        <v>100</v>
      </c>
      <c r="B103" s="13"/>
      <c r="C103" s="16"/>
      <c r="D103" s="13"/>
      <c r="E103" s="13"/>
      <c r="F103" s="14"/>
      <c r="G103" s="15" t="str">
        <f aca="false">IF(D103="","",IFERROR(IF(INDEX('Справочник Qн'!$B$5:$B$23,MATCH(D103,'Справочник Qн'!$A$5:$A$23,0))="","",INDEX('Справочник Qн'!$B$5:$B$23,MATCH(D103,'Справочник Qн'!$A$5:$A$23,0))),""))</f>
        <v/>
      </c>
      <c r="H103" s="14"/>
      <c r="I103" s="15" t="str">
        <f aca="false">IF(H103&lt;&gt;"",H103,G103)</f>
        <v/>
      </c>
      <c r="J103" s="19" t="str">
        <f aca="false">IF(D103="","",IFERROR(IF(INDEX('Справочник Qн'!$D$5:$D$23,MATCH(D103,'Справочник Qн'!$A$5:$A$23,0))="","",INDEX('Справочник Qн'!$D$5:$D$23,MATCH(D103,'Справочник Qн'!$A$5:$A$23,0))),""))</f>
        <v/>
      </c>
      <c r="K103" s="20"/>
      <c r="L103" s="18" t="str">
        <f aca="false">IF(OR(F103="",I103=""),"",F103*I103)</f>
        <v/>
      </c>
      <c r="M103" s="15" t="str">
        <f aca="false">IF(D103="","",IFERROR(IF(INDEX('Справочник Qн'!$E$5:$E$23,MATCH(D103,'Справочник Qн'!$A$5:$A$23,0))="","",INDEX('Справочник Qн'!$E$5:$E$23,MATCH(D103,'Справочник Qн'!$A$5:$A$23,0))),""))</f>
        <v/>
      </c>
      <c r="N103" s="19" t="str">
        <f aca="false">IF(D103="","",IF(I103="","нет Qн: внесите значение вручную и укажите источник",IF(AND(H103&lt;&gt;"",K103=""),"укажите обоснование ручного значения Qн",IF(AND(H103="",J103=""),"в справочнике не указан источник",""))))</f>
        <v/>
      </c>
    </row>
    <row r="104" customFormat="false" ht="15" hidden="false" customHeight="false" outlineLevel="0" collapsed="false">
      <c r="A104" s="17" t="n">
        <v>101</v>
      </c>
      <c r="B104" s="13"/>
      <c r="C104" s="16"/>
      <c r="D104" s="13"/>
      <c r="E104" s="13"/>
      <c r="F104" s="14"/>
      <c r="G104" s="15" t="str">
        <f aca="false">IF(D104="","",IFERROR(IF(INDEX('Справочник Qн'!$B$5:$B$23,MATCH(D104,'Справочник Qн'!$A$5:$A$23,0))="","",INDEX('Справочник Qн'!$B$5:$B$23,MATCH(D104,'Справочник Qн'!$A$5:$A$23,0))),""))</f>
        <v/>
      </c>
      <c r="H104" s="14"/>
      <c r="I104" s="15" t="str">
        <f aca="false">IF(H104&lt;&gt;"",H104,G104)</f>
        <v/>
      </c>
      <c r="J104" s="19" t="str">
        <f aca="false">IF(D104="","",IFERROR(IF(INDEX('Справочник Qн'!$D$5:$D$23,MATCH(D104,'Справочник Qн'!$A$5:$A$23,0))="","",INDEX('Справочник Qн'!$D$5:$D$23,MATCH(D104,'Справочник Qн'!$A$5:$A$23,0))),""))</f>
        <v/>
      </c>
      <c r="K104" s="20"/>
      <c r="L104" s="18" t="str">
        <f aca="false">IF(OR(F104="",I104=""),"",F104*I104)</f>
        <v/>
      </c>
      <c r="M104" s="15" t="str">
        <f aca="false">IF(D104="","",IFERROR(IF(INDEX('Справочник Qн'!$E$5:$E$23,MATCH(D104,'Справочник Qн'!$A$5:$A$23,0))="","",INDEX('Справочник Qн'!$E$5:$E$23,MATCH(D104,'Справочник Qн'!$A$5:$A$23,0))),""))</f>
        <v/>
      </c>
      <c r="N104" s="19" t="str">
        <f aca="false">IF(D104="","",IF(I104="","нет Qн: внесите значение вручную и укажите источник",IF(AND(H104&lt;&gt;"",K104=""),"укажите обоснование ручного значения Qн",IF(AND(H104="",J104=""),"в справочнике не указан источник",""))))</f>
        <v/>
      </c>
    </row>
    <row r="105" customFormat="false" ht="15" hidden="false" customHeight="false" outlineLevel="0" collapsed="false">
      <c r="A105" s="17" t="n">
        <v>102</v>
      </c>
      <c r="B105" s="13"/>
      <c r="C105" s="16"/>
      <c r="D105" s="13"/>
      <c r="E105" s="13"/>
      <c r="F105" s="14"/>
      <c r="G105" s="15" t="str">
        <f aca="false">IF(D105="","",IFERROR(IF(INDEX('Справочник Qн'!$B$5:$B$23,MATCH(D105,'Справочник Qн'!$A$5:$A$23,0))="","",INDEX('Справочник Qн'!$B$5:$B$23,MATCH(D105,'Справочник Qн'!$A$5:$A$23,0))),""))</f>
        <v/>
      </c>
      <c r="H105" s="14"/>
      <c r="I105" s="15" t="str">
        <f aca="false">IF(H105&lt;&gt;"",H105,G105)</f>
        <v/>
      </c>
      <c r="J105" s="19" t="str">
        <f aca="false">IF(D105="","",IFERROR(IF(INDEX('Справочник Qн'!$D$5:$D$23,MATCH(D105,'Справочник Qн'!$A$5:$A$23,0))="","",INDEX('Справочник Qн'!$D$5:$D$23,MATCH(D105,'Справочник Qн'!$A$5:$A$23,0))),""))</f>
        <v/>
      </c>
      <c r="K105" s="20"/>
      <c r="L105" s="18" t="str">
        <f aca="false">IF(OR(F105="",I105=""),"",F105*I105)</f>
        <v/>
      </c>
      <c r="M105" s="15" t="str">
        <f aca="false">IF(D105="","",IFERROR(IF(INDEX('Справочник Qн'!$E$5:$E$23,MATCH(D105,'Справочник Qн'!$A$5:$A$23,0))="","",INDEX('Справочник Qн'!$E$5:$E$23,MATCH(D105,'Справочник Qн'!$A$5:$A$23,0))),""))</f>
        <v/>
      </c>
      <c r="N105" s="19" t="str">
        <f aca="false">IF(D105="","",IF(I105="","нет Qн: внесите значение вручную и укажите источник",IF(AND(H105&lt;&gt;"",K105=""),"укажите обоснование ручного значения Qн",IF(AND(H105="",J105=""),"в справочнике не указан источник",""))))</f>
        <v/>
      </c>
    </row>
    <row r="106" customFormat="false" ht="15" hidden="false" customHeight="false" outlineLevel="0" collapsed="false">
      <c r="A106" s="17" t="n">
        <v>103</v>
      </c>
      <c r="B106" s="13"/>
      <c r="C106" s="16"/>
      <c r="D106" s="13"/>
      <c r="E106" s="13"/>
      <c r="F106" s="14"/>
      <c r="G106" s="15" t="str">
        <f aca="false">IF(D106="","",IFERROR(IF(INDEX('Справочник Qн'!$B$5:$B$23,MATCH(D106,'Справочник Qн'!$A$5:$A$23,0))="","",INDEX('Справочник Qн'!$B$5:$B$23,MATCH(D106,'Справочник Qн'!$A$5:$A$23,0))),""))</f>
        <v/>
      </c>
      <c r="H106" s="14"/>
      <c r="I106" s="15" t="str">
        <f aca="false">IF(H106&lt;&gt;"",H106,G106)</f>
        <v/>
      </c>
      <c r="J106" s="19" t="str">
        <f aca="false">IF(D106="","",IFERROR(IF(INDEX('Справочник Qн'!$D$5:$D$23,MATCH(D106,'Справочник Qн'!$A$5:$A$23,0))="","",INDEX('Справочник Qн'!$D$5:$D$23,MATCH(D106,'Справочник Qн'!$A$5:$A$23,0))),""))</f>
        <v/>
      </c>
      <c r="K106" s="20"/>
      <c r="L106" s="18" t="str">
        <f aca="false">IF(OR(F106="",I106=""),"",F106*I106)</f>
        <v/>
      </c>
      <c r="M106" s="15" t="str">
        <f aca="false">IF(D106="","",IFERROR(IF(INDEX('Справочник Qн'!$E$5:$E$23,MATCH(D106,'Справочник Qн'!$A$5:$A$23,0))="","",INDEX('Справочник Qн'!$E$5:$E$23,MATCH(D106,'Справочник Qн'!$A$5:$A$23,0))),""))</f>
        <v/>
      </c>
      <c r="N106" s="19" t="str">
        <f aca="false">IF(D106="","",IF(I106="","нет Qн: внесите значение вручную и укажите источник",IF(AND(H106&lt;&gt;"",K106=""),"укажите обоснование ручного значения Qн",IF(AND(H106="",J106=""),"в справочнике не указан источник",""))))</f>
        <v/>
      </c>
    </row>
    <row r="107" customFormat="false" ht="15" hidden="false" customHeight="false" outlineLevel="0" collapsed="false">
      <c r="A107" s="17" t="n">
        <v>104</v>
      </c>
      <c r="B107" s="13"/>
      <c r="C107" s="16"/>
      <c r="D107" s="13"/>
      <c r="E107" s="13"/>
      <c r="F107" s="14"/>
      <c r="G107" s="15" t="str">
        <f aca="false">IF(D107="","",IFERROR(IF(INDEX('Справочник Qн'!$B$5:$B$23,MATCH(D107,'Справочник Qн'!$A$5:$A$23,0))="","",INDEX('Справочник Qн'!$B$5:$B$23,MATCH(D107,'Справочник Qн'!$A$5:$A$23,0))),""))</f>
        <v/>
      </c>
      <c r="H107" s="14"/>
      <c r="I107" s="15" t="str">
        <f aca="false">IF(H107&lt;&gt;"",H107,G107)</f>
        <v/>
      </c>
      <c r="J107" s="19" t="str">
        <f aca="false">IF(D107="","",IFERROR(IF(INDEX('Справочник Qн'!$D$5:$D$23,MATCH(D107,'Справочник Qн'!$A$5:$A$23,0))="","",INDEX('Справочник Qн'!$D$5:$D$23,MATCH(D107,'Справочник Qн'!$A$5:$A$23,0))),""))</f>
        <v/>
      </c>
      <c r="K107" s="20"/>
      <c r="L107" s="18" t="str">
        <f aca="false">IF(OR(F107="",I107=""),"",F107*I107)</f>
        <v/>
      </c>
      <c r="M107" s="15" t="str">
        <f aca="false">IF(D107="","",IFERROR(IF(INDEX('Справочник Qн'!$E$5:$E$23,MATCH(D107,'Справочник Qн'!$A$5:$A$23,0))="","",INDEX('Справочник Qн'!$E$5:$E$23,MATCH(D107,'Справочник Qн'!$A$5:$A$23,0))),""))</f>
        <v/>
      </c>
      <c r="N107" s="19" t="str">
        <f aca="false">IF(D107="","",IF(I107="","нет Qн: внесите значение вручную и укажите источник",IF(AND(H107&lt;&gt;"",K107=""),"укажите обоснование ручного значения Qн",IF(AND(H107="",J107=""),"в справочнике не указан источник",""))))</f>
        <v/>
      </c>
    </row>
    <row r="108" customFormat="false" ht="15" hidden="false" customHeight="false" outlineLevel="0" collapsed="false">
      <c r="A108" s="17" t="n">
        <v>105</v>
      </c>
      <c r="B108" s="13"/>
      <c r="C108" s="16"/>
      <c r="D108" s="13"/>
      <c r="E108" s="13"/>
      <c r="F108" s="14"/>
      <c r="G108" s="15" t="str">
        <f aca="false">IF(D108="","",IFERROR(IF(INDEX('Справочник Qн'!$B$5:$B$23,MATCH(D108,'Справочник Qн'!$A$5:$A$23,0))="","",INDEX('Справочник Qн'!$B$5:$B$23,MATCH(D108,'Справочник Qн'!$A$5:$A$23,0))),""))</f>
        <v/>
      </c>
      <c r="H108" s="14"/>
      <c r="I108" s="15" t="str">
        <f aca="false">IF(H108&lt;&gt;"",H108,G108)</f>
        <v/>
      </c>
      <c r="J108" s="19" t="str">
        <f aca="false">IF(D108="","",IFERROR(IF(INDEX('Справочник Qн'!$D$5:$D$23,MATCH(D108,'Справочник Qн'!$A$5:$A$23,0))="","",INDEX('Справочник Qн'!$D$5:$D$23,MATCH(D108,'Справочник Qн'!$A$5:$A$23,0))),""))</f>
        <v/>
      </c>
      <c r="K108" s="20"/>
      <c r="L108" s="18" t="str">
        <f aca="false">IF(OR(F108="",I108=""),"",F108*I108)</f>
        <v/>
      </c>
      <c r="M108" s="15" t="str">
        <f aca="false">IF(D108="","",IFERROR(IF(INDEX('Справочник Qн'!$E$5:$E$23,MATCH(D108,'Справочник Qн'!$A$5:$A$23,0))="","",INDEX('Справочник Qн'!$E$5:$E$23,MATCH(D108,'Справочник Qн'!$A$5:$A$23,0))),""))</f>
        <v/>
      </c>
      <c r="N108" s="19" t="str">
        <f aca="false">IF(D108="","",IF(I108="","нет Qн: внесите значение вручную и укажите источник",IF(AND(H108&lt;&gt;"",K108=""),"укажите обоснование ручного значения Qн",IF(AND(H108="",J108=""),"в справочнике не указан источник",""))))</f>
        <v/>
      </c>
    </row>
    <row r="109" customFormat="false" ht="15" hidden="false" customHeight="false" outlineLevel="0" collapsed="false">
      <c r="A109" s="17" t="n">
        <v>106</v>
      </c>
      <c r="B109" s="13"/>
      <c r="C109" s="16"/>
      <c r="D109" s="13"/>
      <c r="E109" s="13"/>
      <c r="F109" s="14"/>
      <c r="G109" s="15" t="str">
        <f aca="false">IF(D109="","",IFERROR(IF(INDEX('Справочник Qн'!$B$5:$B$23,MATCH(D109,'Справочник Qн'!$A$5:$A$23,0))="","",INDEX('Справочник Qн'!$B$5:$B$23,MATCH(D109,'Справочник Qн'!$A$5:$A$23,0))),""))</f>
        <v/>
      </c>
      <c r="H109" s="14"/>
      <c r="I109" s="15" t="str">
        <f aca="false">IF(H109&lt;&gt;"",H109,G109)</f>
        <v/>
      </c>
      <c r="J109" s="19" t="str">
        <f aca="false">IF(D109="","",IFERROR(IF(INDEX('Справочник Qн'!$D$5:$D$23,MATCH(D109,'Справочник Qн'!$A$5:$A$23,0))="","",INDEX('Справочник Qн'!$D$5:$D$23,MATCH(D109,'Справочник Qн'!$A$5:$A$23,0))),""))</f>
        <v/>
      </c>
      <c r="K109" s="20"/>
      <c r="L109" s="18" t="str">
        <f aca="false">IF(OR(F109="",I109=""),"",F109*I109)</f>
        <v/>
      </c>
      <c r="M109" s="15" t="str">
        <f aca="false">IF(D109="","",IFERROR(IF(INDEX('Справочник Qн'!$E$5:$E$23,MATCH(D109,'Справочник Qн'!$A$5:$A$23,0))="","",INDEX('Справочник Qн'!$E$5:$E$23,MATCH(D109,'Справочник Qн'!$A$5:$A$23,0))),""))</f>
        <v/>
      </c>
      <c r="N109" s="19" t="str">
        <f aca="false">IF(D109="","",IF(I109="","нет Qн: внесите значение вручную и укажите источник",IF(AND(H109&lt;&gt;"",K109=""),"укажите обоснование ручного значения Qн",IF(AND(H109="",J109=""),"в справочнике не указан источник",""))))</f>
        <v/>
      </c>
    </row>
    <row r="110" customFormat="false" ht="15" hidden="false" customHeight="false" outlineLevel="0" collapsed="false">
      <c r="A110" s="17" t="n">
        <v>107</v>
      </c>
      <c r="B110" s="13"/>
      <c r="C110" s="16"/>
      <c r="D110" s="13"/>
      <c r="E110" s="13"/>
      <c r="F110" s="14"/>
      <c r="G110" s="15" t="str">
        <f aca="false">IF(D110="","",IFERROR(IF(INDEX('Справочник Qн'!$B$5:$B$23,MATCH(D110,'Справочник Qн'!$A$5:$A$23,0))="","",INDEX('Справочник Qн'!$B$5:$B$23,MATCH(D110,'Справочник Qн'!$A$5:$A$23,0))),""))</f>
        <v/>
      </c>
      <c r="H110" s="14"/>
      <c r="I110" s="15" t="str">
        <f aca="false">IF(H110&lt;&gt;"",H110,G110)</f>
        <v/>
      </c>
      <c r="J110" s="19" t="str">
        <f aca="false">IF(D110="","",IFERROR(IF(INDEX('Справочник Qн'!$D$5:$D$23,MATCH(D110,'Справочник Qн'!$A$5:$A$23,0))="","",INDEX('Справочник Qн'!$D$5:$D$23,MATCH(D110,'Справочник Qн'!$A$5:$A$23,0))),""))</f>
        <v/>
      </c>
      <c r="K110" s="20"/>
      <c r="L110" s="18" t="str">
        <f aca="false">IF(OR(F110="",I110=""),"",F110*I110)</f>
        <v/>
      </c>
      <c r="M110" s="15" t="str">
        <f aca="false">IF(D110="","",IFERROR(IF(INDEX('Справочник Qн'!$E$5:$E$23,MATCH(D110,'Справочник Qн'!$A$5:$A$23,0))="","",INDEX('Справочник Qн'!$E$5:$E$23,MATCH(D110,'Справочник Qн'!$A$5:$A$23,0))),""))</f>
        <v/>
      </c>
      <c r="N110" s="19" t="str">
        <f aca="false">IF(D110="","",IF(I110="","нет Qн: внесите значение вручную и укажите источник",IF(AND(H110&lt;&gt;"",K110=""),"укажите обоснование ручного значения Qн",IF(AND(H110="",J110=""),"в справочнике не указан источник",""))))</f>
        <v/>
      </c>
    </row>
    <row r="111" customFormat="false" ht="15" hidden="false" customHeight="false" outlineLevel="0" collapsed="false">
      <c r="A111" s="17" t="n">
        <v>108</v>
      </c>
      <c r="B111" s="13"/>
      <c r="C111" s="16"/>
      <c r="D111" s="13"/>
      <c r="E111" s="13"/>
      <c r="F111" s="14"/>
      <c r="G111" s="15" t="str">
        <f aca="false">IF(D111="","",IFERROR(IF(INDEX('Справочник Qн'!$B$5:$B$23,MATCH(D111,'Справочник Qн'!$A$5:$A$23,0))="","",INDEX('Справочник Qн'!$B$5:$B$23,MATCH(D111,'Справочник Qн'!$A$5:$A$23,0))),""))</f>
        <v/>
      </c>
      <c r="H111" s="14"/>
      <c r="I111" s="15" t="str">
        <f aca="false">IF(H111&lt;&gt;"",H111,G111)</f>
        <v/>
      </c>
      <c r="J111" s="19" t="str">
        <f aca="false">IF(D111="","",IFERROR(IF(INDEX('Справочник Qн'!$D$5:$D$23,MATCH(D111,'Справочник Qн'!$A$5:$A$23,0))="","",INDEX('Справочник Qн'!$D$5:$D$23,MATCH(D111,'Справочник Qн'!$A$5:$A$23,0))),""))</f>
        <v/>
      </c>
      <c r="K111" s="20"/>
      <c r="L111" s="18" t="str">
        <f aca="false">IF(OR(F111="",I111=""),"",F111*I111)</f>
        <v/>
      </c>
      <c r="M111" s="15" t="str">
        <f aca="false">IF(D111="","",IFERROR(IF(INDEX('Справочник Qн'!$E$5:$E$23,MATCH(D111,'Справочник Qн'!$A$5:$A$23,0))="","",INDEX('Справочник Qн'!$E$5:$E$23,MATCH(D111,'Справочник Qн'!$A$5:$A$23,0))),""))</f>
        <v/>
      </c>
      <c r="N111" s="19" t="str">
        <f aca="false">IF(D111="","",IF(I111="","нет Qн: внесите значение вручную и укажите источник",IF(AND(H111&lt;&gt;"",K111=""),"укажите обоснование ручного значения Qн",IF(AND(H111="",J111=""),"в справочнике не указан источник",""))))</f>
        <v/>
      </c>
    </row>
    <row r="112" customFormat="false" ht="15" hidden="false" customHeight="false" outlineLevel="0" collapsed="false">
      <c r="A112" s="17" t="n">
        <v>109</v>
      </c>
      <c r="B112" s="13"/>
      <c r="C112" s="16"/>
      <c r="D112" s="13"/>
      <c r="E112" s="13"/>
      <c r="F112" s="14"/>
      <c r="G112" s="15" t="str">
        <f aca="false">IF(D112="","",IFERROR(IF(INDEX('Справочник Qн'!$B$5:$B$23,MATCH(D112,'Справочник Qн'!$A$5:$A$23,0))="","",INDEX('Справочник Qн'!$B$5:$B$23,MATCH(D112,'Справочник Qн'!$A$5:$A$23,0))),""))</f>
        <v/>
      </c>
      <c r="H112" s="14"/>
      <c r="I112" s="15" t="str">
        <f aca="false">IF(H112&lt;&gt;"",H112,G112)</f>
        <v/>
      </c>
      <c r="J112" s="19" t="str">
        <f aca="false">IF(D112="","",IFERROR(IF(INDEX('Справочник Qн'!$D$5:$D$23,MATCH(D112,'Справочник Qн'!$A$5:$A$23,0))="","",INDEX('Справочник Qн'!$D$5:$D$23,MATCH(D112,'Справочник Qн'!$A$5:$A$23,0))),""))</f>
        <v/>
      </c>
      <c r="K112" s="20"/>
      <c r="L112" s="18" t="str">
        <f aca="false">IF(OR(F112="",I112=""),"",F112*I112)</f>
        <v/>
      </c>
      <c r="M112" s="15" t="str">
        <f aca="false">IF(D112="","",IFERROR(IF(INDEX('Справочник Qн'!$E$5:$E$23,MATCH(D112,'Справочник Qн'!$A$5:$A$23,0))="","",INDEX('Справочник Qн'!$E$5:$E$23,MATCH(D112,'Справочник Qн'!$A$5:$A$23,0))),""))</f>
        <v/>
      </c>
      <c r="N112" s="19" t="str">
        <f aca="false">IF(D112="","",IF(I112="","нет Qн: внесите значение вручную и укажите источник",IF(AND(H112&lt;&gt;"",K112=""),"укажите обоснование ручного значения Qн",IF(AND(H112="",J112=""),"в справочнике не указан источник",""))))</f>
        <v/>
      </c>
    </row>
    <row r="113" customFormat="false" ht="15" hidden="false" customHeight="false" outlineLevel="0" collapsed="false">
      <c r="A113" s="17" t="n">
        <v>110</v>
      </c>
      <c r="B113" s="13"/>
      <c r="C113" s="16"/>
      <c r="D113" s="13"/>
      <c r="E113" s="13"/>
      <c r="F113" s="14"/>
      <c r="G113" s="15" t="str">
        <f aca="false">IF(D113="","",IFERROR(IF(INDEX('Справочник Qн'!$B$5:$B$23,MATCH(D113,'Справочник Qн'!$A$5:$A$23,0))="","",INDEX('Справочник Qн'!$B$5:$B$23,MATCH(D113,'Справочник Qн'!$A$5:$A$23,0))),""))</f>
        <v/>
      </c>
      <c r="H113" s="14"/>
      <c r="I113" s="15" t="str">
        <f aca="false">IF(H113&lt;&gt;"",H113,G113)</f>
        <v/>
      </c>
      <c r="J113" s="19" t="str">
        <f aca="false">IF(D113="","",IFERROR(IF(INDEX('Справочник Qн'!$D$5:$D$23,MATCH(D113,'Справочник Qн'!$A$5:$A$23,0))="","",INDEX('Справочник Qн'!$D$5:$D$23,MATCH(D113,'Справочник Qн'!$A$5:$A$23,0))),""))</f>
        <v/>
      </c>
      <c r="K113" s="20"/>
      <c r="L113" s="18" t="str">
        <f aca="false">IF(OR(F113="",I113=""),"",F113*I113)</f>
        <v/>
      </c>
      <c r="M113" s="15" t="str">
        <f aca="false">IF(D113="","",IFERROR(IF(INDEX('Справочник Qн'!$E$5:$E$23,MATCH(D113,'Справочник Qн'!$A$5:$A$23,0))="","",INDEX('Справочник Qн'!$E$5:$E$23,MATCH(D113,'Справочник Qн'!$A$5:$A$23,0))),""))</f>
        <v/>
      </c>
      <c r="N113" s="19" t="str">
        <f aca="false">IF(D113="","",IF(I113="","нет Qн: внесите значение вручную и укажите источник",IF(AND(H113&lt;&gt;"",K113=""),"укажите обоснование ручного значения Qн",IF(AND(H113="",J113=""),"в справочнике не указан источник",""))))</f>
        <v/>
      </c>
    </row>
    <row r="114" customFormat="false" ht="15" hidden="false" customHeight="false" outlineLevel="0" collapsed="false">
      <c r="A114" s="17" t="n">
        <v>111</v>
      </c>
      <c r="B114" s="13"/>
      <c r="C114" s="16"/>
      <c r="D114" s="13"/>
      <c r="E114" s="13"/>
      <c r="F114" s="14"/>
      <c r="G114" s="15" t="str">
        <f aca="false">IF(D114="","",IFERROR(IF(INDEX('Справочник Qн'!$B$5:$B$23,MATCH(D114,'Справочник Qн'!$A$5:$A$23,0))="","",INDEX('Справочник Qн'!$B$5:$B$23,MATCH(D114,'Справочник Qн'!$A$5:$A$23,0))),""))</f>
        <v/>
      </c>
      <c r="H114" s="14"/>
      <c r="I114" s="15" t="str">
        <f aca="false">IF(H114&lt;&gt;"",H114,G114)</f>
        <v/>
      </c>
      <c r="J114" s="19" t="str">
        <f aca="false">IF(D114="","",IFERROR(IF(INDEX('Справочник Qн'!$D$5:$D$23,MATCH(D114,'Справочник Qн'!$A$5:$A$23,0))="","",INDEX('Справочник Qн'!$D$5:$D$23,MATCH(D114,'Справочник Qн'!$A$5:$A$23,0))),""))</f>
        <v/>
      </c>
      <c r="K114" s="20"/>
      <c r="L114" s="18" t="str">
        <f aca="false">IF(OR(F114="",I114=""),"",F114*I114)</f>
        <v/>
      </c>
      <c r="M114" s="15" t="str">
        <f aca="false">IF(D114="","",IFERROR(IF(INDEX('Справочник Qн'!$E$5:$E$23,MATCH(D114,'Справочник Qн'!$A$5:$A$23,0))="","",INDEX('Справочник Qн'!$E$5:$E$23,MATCH(D114,'Справочник Qн'!$A$5:$A$23,0))),""))</f>
        <v/>
      </c>
      <c r="N114" s="19" t="str">
        <f aca="false">IF(D114="","",IF(I114="","нет Qн: внесите значение вручную и укажите источник",IF(AND(H114&lt;&gt;"",K114=""),"укажите обоснование ручного значения Qн",IF(AND(H114="",J114=""),"в справочнике не указан источник",""))))</f>
        <v/>
      </c>
    </row>
    <row r="115" customFormat="false" ht="15" hidden="false" customHeight="false" outlineLevel="0" collapsed="false">
      <c r="A115" s="17" t="n">
        <v>112</v>
      </c>
      <c r="B115" s="13"/>
      <c r="C115" s="16"/>
      <c r="D115" s="13"/>
      <c r="E115" s="13"/>
      <c r="F115" s="14"/>
      <c r="G115" s="15" t="str">
        <f aca="false">IF(D115="","",IFERROR(IF(INDEX('Справочник Qн'!$B$5:$B$23,MATCH(D115,'Справочник Qн'!$A$5:$A$23,0))="","",INDEX('Справочник Qн'!$B$5:$B$23,MATCH(D115,'Справочник Qн'!$A$5:$A$23,0))),""))</f>
        <v/>
      </c>
      <c r="H115" s="14"/>
      <c r="I115" s="15" t="str">
        <f aca="false">IF(H115&lt;&gt;"",H115,G115)</f>
        <v/>
      </c>
      <c r="J115" s="19" t="str">
        <f aca="false">IF(D115="","",IFERROR(IF(INDEX('Справочник Qн'!$D$5:$D$23,MATCH(D115,'Справочник Qн'!$A$5:$A$23,0))="","",INDEX('Справочник Qн'!$D$5:$D$23,MATCH(D115,'Справочник Qн'!$A$5:$A$23,0))),""))</f>
        <v/>
      </c>
      <c r="K115" s="20"/>
      <c r="L115" s="18" t="str">
        <f aca="false">IF(OR(F115="",I115=""),"",F115*I115)</f>
        <v/>
      </c>
      <c r="M115" s="15" t="str">
        <f aca="false">IF(D115="","",IFERROR(IF(INDEX('Справочник Qн'!$E$5:$E$23,MATCH(D115,'Справочник Qн'!$A$5:$A$23,0))="","",INDEX('Справочник Qн'!$E$5:$E$23,MATCH(D115,'Справочник Qн'!$A$5:$A$23,0))),""))</f>
        <v/>
      </c>
      <c r="N115" s="19" t="str">
        <f aca="false">IF(D115="","",IF(I115="","нет Qн: внесите значение вручную и укажите источник",IF(AND(H115&lt;&gt;"",K115=""),"укажите обоснование ручного значения Qн",IF(AND(H115="",J115=""),"в справочнике не указан источник",""))))</f>
        <v/>
      </c>
    </row>
    <row r="116" customFormat="false" ht="15" hidden="false" customHeight="false" outlineLevel="0" collapsed="false">
      <c r="A116" s="17" t="n">
        <v>113</v>
      </c>
      <c r="B116" s="13"/>
      <c r="C116" s="16"/>
      <c r="D116" s="13"/>
      <c r="E116" s="13"/>
      <c r="F116" s="14"/>
      <c r="G116" s="15" t="str">
        <f aca="false">IF(D116="","",IFERROR(IF(INDEX('Справочник Qн'!$B$5:$B$23,MATCH(D116,'Справочник Qн'!$A$5:$A$23,0))="","",INDEX('Справочник Qн'!$B$5:$B$23,MATCH(D116,'Справочник Qн'!$A$5:$A$23,0))),""))</f>
        <v/>
      </c>
      <c r="H116" s="14"/>
      <c r="I116" s="15" t="str">
        <f aca="false">IF(H116&lt;&gt;"",H116,G116)</f>
        <v/>
      </c>
      <c r="J116" s="19" t="str">
        <f aca="false">IF(D116="","",IFERROR(IF(INDEX('Справочник Qн'!$D$5:$D$23,MATCH(D116,'Справочник Qн'!$A$5:$A$23,0))="","",INDEX('Справочник Qн'!$D$5:$D$23,MATCH(D116,'Справочник Qн'!$A$5:$A$23,0))),""))</f>
        <v/>
      </c>
      <c r="K116" s="20"/>
      <c r="L116" s="18" t="str">
        <f aca="false">IF(OR(F116="",I116=""),"",F116*I116)</f>
        <v/>
      </c>
      <c r="M116" s="15" t="str">
        <f aca="false">IF(D116="","",IFERROR(IF(INDEX('Справочник Qн'!$E$5:$E$23,MATCH(D116,'Справочник Qн'!$A$5:$A$23,0))="","",INDEX('Справочник Qн'!$E$5:$E$23,MATCH(D116,'Справочник Qн'!$A$5:$A$23,0))),""))</f>
        <v/>
      </c>
      <c r="N116" s="19" t="str">
        <f aca="false">IF(D116="","",IF(I116="","нет Qн: внесите значение вручную и укажите источник",IF(AND(H116&lt;&gt;"",K116=""),"укажите обоснование ручного значения Qн",IF(AND(H116="",J116=""),"в справочнике не указан источник",""))))</f>
        <v/>
      </c>
    </row>
    <row r="117" customFormat="false" ht="15" hidden="false" customHeight="false" outlineLevel="0" collapsed="false">
      <c r="A117" s="17" t="n">
        <v>114</v>
      </c>
      <c r="B117" s="13"/>
      <c r="C117" s="16"/>
      <c r="D117" s="13"/>
      <c r="E117" s="13"/>
      <c r="F117" s="14"/>
      <c r="G117" s="15" t="str">
        <f aca="false">IF(D117="","",IFERROR(IF(INDEX('Справочник Qн'!$B$5:$B$23,MATCH(D117,'Справочник Qн'!$A$5:$A$23,0))="","",INDEX('Справочник Qн'!$B$5:$B$23,MATCH(D117,'Справочник Qн'!$A$5:$A$23,0))),""))</f>
        <v/>
      </c>
      <c r="H117" s="14"/>
      <c r="I117" s="15" t="str">
        <f aca="false">IF(H117&lt;&gt;"",H117,G117)</f>
        <v/>
      </c>
      <c r="J117" s="19" t="str">
        <f aca="false">IF(D117="","",IFERROR(IF(INDEX('Справочник Qн'!$D$5:$D$23,MATCH(D117,'Справочник Qн'!$A$5:$A$23,0))="","",INDEX('Справочник Qн'!$D$5:$D$23,MATCH(D117,'Справочник Qн'!$A$5:$A$23,0))),""))</f>
        <v/>
      </c>
      <c r="K117" s="20"/>
      <c r="L117" s="18" t="str">
        <f aca="false">IF(OR(F117="",I117=""),"",F117*I117)</f>
        <v/>
      </c>
      <c r="M117" s="15" t="str">
        <f aca="false">IF(D117="","",IFERROR(IF(INDEX('Справочник Qн'!$E$5:$E$23,MATCH(D117,'Справочник Qн'!$A$5:$A$23,0))="","",INDEX('Справочник Qн'!$E$5:$E$23,MATCH(D117,'Справочник Qн'!$A$5:$A$23,0))),""))</f>
        <v/>
      </c>
      <c r="N117" s="19" t="str">
        <f aca="false">IF(D117="","",IF(I117="","нет Qн: внесите значение вручную и укажите источник",IF(AND(H117&lt;&gt;"",K117=""),"укажите обоснование ручного значения Qн",IF(AND(H117="",J117=""),"в справочнике не указан источник",""))))</f>
        <v/>
      </c>
    </row>
    <row r="118" customFormat="false" ht="15" hidden="false" customHeight="false" outlineLevel="0" collapsed="false">
      <c r="A118" s="17" t="n">
        <v>115</v>
      </c>
      <c r="B118" s="13"/>
      <c r="C118" s="16"/>
      <c r="D118" s="13"/>
      <c r="E118" s="13"/>
      <c r="F118" s="14"/>
      <c r="G118" s="15" t="str">
        <f aca="false">IF(D118="","",IFERROR(IF(INDEX('Справочник Qн'!$B$5:$B$23,MATCH(D118,'Справочник Qн'!$A$5:$A$23,0))="","",INDEX('Справочник Qн'!$B$5:$B$23,MATCH(D118,'Справочник Qн'!$A$5:$A$23,0))),""))</f>
        <v/>
      </c>
      <c r="H118" s="14"/>
      <c r="I118" s="15" t="str">
        <f aca="false">IF(H118&lt;&gt;"",H118,G118)</f>
        <v/>
      </c>
      <c r="J118" s="19" t="str">
        <f aca="false">IF(D118="","",IFERROR(IF(INDEX('Справочник Qн'!$D$5:$D$23,MATCH(D118,'Справочник Qн'!$A$5:$A$23,0))="","",INDEX('Справочник Qн'!$D$5:$D$23,MATCH(D118,'Справочник Qн'!$A$5:$A$23,0))),""))</f>
        <v/>
      </c>
      <c r="K118" s="20"/>
      <c r="L118" s="18" t="str">
        <f aca="false">IF(OR(F118="",I118=""),"",F118*I118)</f>
        <v/>
      </c>
      <c r="M118" s="15" t="str">
        <f aca="false">IF(D118="","",IFERROR(IF(INDEX('Справочник Qн'!$E$5:$E$23,MATCH(D118,'Справочник Qн'!$A$5:$A$23,0))="","",INDEX('Справочник Qн'!$E$5:$E$23,MATCH(D118,'Справочник Qн'!$A$5:$A$23,0))),""))</f>
        <v/>
      </c>
      <c r="N118" s="19" t="str">
        <f aca="false">IF(D118="","",IF(I118="","нет Qн: внесите значение вручную и укажите источник",IF(AND(H118&lt;&gt;"",K118=""),"укажите обоснование ручного значения Qн",IF(AND(H118="",J118=""),"в справочнике не указан источник",""))))</f>
        <v/>
      </c>
    </row>
    <row r="119" customFormat="false" ht="15" hidden="false" customHeight="false" outlineLevel="0" collapsed="false">
      <c r="A119" s="17" t="n">
        <v>116</v>
      </c>
      <c r="B119" s="13"/>
      <c r="C119" s="16"/>
      <c r="D119" s="13"/>
      <c r="E119" s="13"/>
      <c r="F119" s="14"/>
      <c r="G119" s="15" t="str">
        <f aca="false">IF(D119="","",IFERROR(IF(INDEX('Справочник Qн'!$B$5:$B$23,MATCH(D119,'Справочник Qн'!$A$5:$A$23,0))="","",INDEX('Справочник Qн'!$B$5:$B$23,MATCH(D119,'Справочник Qн'!$A$5:$A$23,0))),""))</f>
        <v/>
      </c>
      <c r="H119" s="14"/>
      <c r="I119" s="15" t="str">
        <f aca="false">IF(H119&lt;&gt;"",H119,G119)</f>
        <v/>
      </c>
      <c r="J119" s="19" t="str">
        <f aca="false">IF(D119="","",IFERROR(IF(INDEX('Справочник Qн'!$D$5:$D$23,MATCH(D119,'Справочник Qн'!$A$5:$A$23,0))="","",INDEX('Справочник Qн'!$D$5:$D$23,MATCH(D119,'Справочник Qн'!$A$5:$A$23,0))),""))</f>
        <v/>
      </c>
      <c r="K119" s="20"/>
      <c r="L119" s="18" t="str">
        <f aca="false">IF(OR(F119="",I119=""),"",F119*I119)</f>
        <v/>
      </c>
      <c r="M119" s="15" t="str">
        <f aca="false">IF(D119="","",IFERROR(IF(INDEX('Справочник Qн'!$E$5:$E$23,MATCH(D119,'Справочник Qн'!$A$5:$A$23,0))="","",INDEX('Справочник Qн'!$E$5:$E$23,MATCH(D119,'Справочник Qн'!$A$5:$A$23,0))),""))</f>
        <v/>
      </c>
      <c r="N119" s="19" t="str">
        <f aca="false">IF(D119="","",IF(I119="","нет Qн: внесите значение вручную и укажите источник",IF(AND(H119&lt;&gt;"",K119=""),"укажите обоснование ручного значения Qн",IF(AND(H119="",J119=""),"в справочнике не указан источник",""))))</f>
        <v/>
      </c>
    </row>
    <row r="120" customFormat="false" ht="15" hidden="false" customHeight="false" outlineLevel="0" collapsed="false">
      <c r="A120" s="17" t="n">
        <v>117</v>
      </c>
      <c r="B120" s="13"/>
      <c r="C120" s="16"/>
      <c r="D120" s="13"/>
      <c r="E120" s="13"/>
      <c r="F120" s="14"/>
      <c r="G120" s="15" t="str">
        <f aca="false">IF(D120="","",IFERROR(IF(INDEX('Справочник Qн'!$B$5:$B$23,MATCH(D120,'Справочник Qн'!$A$5:$A$23,0))="","",INDEX('Справочник Qн'!$B$5:$B$23,MATCH(D120,'Справочник Qн'!$A$5:$A$23,0))),""))</f>
        <v/>
      </c>
      <c r="H120" s="14"/>
      <c r="I120" s="15" t="str">
        <f aca="false">IF(H120&lt;&gt;"",H120,G120)</f>
        <v/>
      </c>
      <c r="J120" s="19" t="str">
        <f aca="false">IF(D120="","",IFERROR(IF(INDEX('Справочник Qн'!$D$5:$D$23,MATCH(D120,'Справочник Qн'!$A$5:$A$23,0))="","",INDEX('Справочник Qн'!$D$5:$D$23,MATCH(D120,'Справочник Qн'!$A$5:$A$23,0))),""))</f>
        <v/>
      </c>
      <c r="K120" s="20"/>
      <c r="L120" s="18" t="str">
        <f aca="false">IF(OR(F120="",I120=""),"",F120*I120)</f>
        <v/>
      </c>
      <c r="M120" s="15" t="str">
        <f aca="false">IF(D120="","",IFERROR(IF(INDEX('Справочник Qн'!$E$5:$E$23,MATCH(D120,'Справочник Qн'!$A$5:$A$23,0))="","",INDEX('Справочник Qн'!$E$5:$E$23,MATCH(D120,'Справочник Qн'!$A$5:$A$23,0))),""))</f>
        <v/>
      </c>
      <c r="N120" s="19" t="str">
        <f aca="false">IF(D120="","",IF(I120="","нет Qн: внесите значение вручную и укажите источник",IF(AND(H120&lt;&gt;"",K120=""),"укажите обоснование ручного значения Qн",IF(AND(H120="",J120=""),"в справочнике не указан источник",""))))</f>
        <v/>
      </c>
    </row>
    <row r="121" customFormat="false" ht="15" hidden="false" customHeight="false" outlineLevel="0" collapsed="false">
      <c r="A121" s="17" t="n">
        <v>118</v>
      </c>
      <c r="B121" s="13"/>
      <c r="C121" s="16"/>
      <c r="D121" s="13"/>
      <c r="E121" s="13"/>
      <c r="F121" s="14"/>
      <c r="G121" s="15" t="str">
        <f aca="false">IF(D121="","",IFERROR(IF(INDEX('Справочник Qн'!$B$5:$B$23,MATCH(D121,'Справочник Qн'!$A$5:$A$23,0))="","",INDEX('Справочник Qн'!$B$5:$B$23,MATCH(D121,'Справочник Qн'!$A$5:$A$23,0))),""))</f>
        <v/>
      </c>
      <c r="H121" s="14"/>
      <c r="I121" s="15" t="str">
        <f aca="false">IF(H121&lt;&gt;"",H121,G121)</f>
        <v/>
      </c>
      <c r="J121" s="19" t="str">
        <f aca="false">IF(D121="","",IFERROR(IF(INDEX('Справочник Qн'!$D$5:$D$23,MATCH(D121,'Справочник Qн'!$A$5:$A$23,0))="","",INDEX('Справочник Qн'!$D$5:$D$23,MATCH(D121,'Справочник Qн'!$A$5:$A$23,0))),""))</f>
        <v/>
      </c>
      <c r="K121" s="20"/>
      <c r="L121" s="18" t="str">
        <f aca="false">IF(OR(F121="",I121=""),"",F121*I121)</f>
        <v/>
      </c>
      <c r="M121" s="15" t="str">
        <f aca="false">IF(D121="","",IFERROR(IF(INDEX('Справочник Qн'!$E$5:$E$23,MATCH(D121,'Справочник Qн'!$A$5:$A$23,0))="","",INDEX('Справочник Qн'!$E$5:$E$23,MATCH(D121,'Справочник Qн'!$A$5:$A$23,0))),""))</f>
        <v/>
      </c>
      <c r="N121" s="19" t="str">
        <f aca="false">IF(D121="","",IF(I121="","нет Qн: внесите значение вручную и укажите источник",IF(AND(H121&lt;&gt;"",K121=""),"укажите обоснование ручного значения Qн",IF(AND(H121="",J121=""),"в справочнике не указан источник",""))))</f>
        <v/>
      </c>
    </row>
    <row r="122" customFormat="false" ht="15" hidden="false" customHeight="false" outlineLevel="0" collapsed="false">
      <c r="A122" s="17" t="n">
        <v>119</v>
      </c>
      <c r="B122" s="13"/>
      <c r="C122" s="16"/>
      <c r="D122" s="13"/>
      <c r="E122" s="13"/>
      <c r="F122" s="14"/>
      <c r="G122" s="15" t="str">
        <f aca="false">IF(D122="","",IFERROR(IF(INDEX('Справочник Qн'!$B$5:$B$23,MATCH(D122,'Справочник Qн'!$A$5:$A$23,0))="","",INDEX('Справочник Qн'!$B$5:$B$23,MATCH(D122,'Справочник Qн'!$A$5:$A$23,0))),""))</f>
        <v/>
      </c>
      <c r="H122" s="14"/>
      <c r="I122" s="15" t="str">
        <f aca="false">IF(H122&lt;&gt;"",H122,G122)</f>
        <v/>
      </c>
      <c r="J122" s="19" t="str">
        <f aca="false">IF(D122="","",IFERROR(IF(INDEX('Справочник Qн'!$D$5:$D$23,MATCH(D122,'Справочник Qн'!$A$5:$A$23,0))="","",INDEX('Справочник Qн'!$D$5:$D$23,MATCH(D122,'Справочник Qн'!$A$5:$A$23,0))),""))</f>
        <v/>
      </c>
      <c r="K122" s="20"/>
      <c r="L122" s="18" t="str">
        <f aca="false">IF(OR(F122="",I122=""),"",F122*I122)</f>
        <v/>
      </c>
      <c r="M122" s="15" t="str">
        <f aca="false">IF(D122="","",IFERROR(IF(INDEX('Справочник Qн'!$E$5:$E$23,MATCH(D122,'Справочник Qн'!$A$5:$A$23,0))="","",INDEX('Справочник Qн'!$E$5:$E$23,MATCH(D122,'Справочник Qн'!$A$5:$A$23,0))),""))</f>
        <v/>
      </c>
      <c r="N122" s="19" t="str">
        <f aca="false">IF(D122="","",IF(I122="","нет Qн: внесите значение вручную и укажите источник",IF(AND(H122&lt;&gt;"",K122=""),"укажите обоснование ручного значения Qн",IF(AND(H122="",J122=""),"в справочнике не указан источник",""))))</f>
        <v/>
      </c>
    </row>
    <row r="123" customFormat="false" ht="15" hidden="false" customHeight="false" outlineLevel="0" collapsed="false">
      <c r="A123" s="17" t="n">
        <v>120</v>
      </c>
      <c r="B123" s="13"/>
      <c r="C123" s="16"/>
      <c r="D123" s="13"/>
      <c r="E123" s="13"/>
      <c r="F123" s="14"/>
      <c r="G123" s="15" t="str">
        <f aca="false">IF(D123="","",IFERROR(IF(INDEX('Справочник Qн'!$B$5:$B$23,MATCH(D123,'Справочник Qн'!$A$5:$A$23,0))="","",INDEX('Справочник Qн'!$B$5:$B$23,MATCH(D123,'Справочник Qн'!$A$5:$A$23,0))),""))</f>
        <v/>
      </c>
      <c r="H123" s="14"/>
      <c r="I123" s="15" t="str">
        <f aca="false">IF(H123&lt;&gt;"",H123,G123)</f>
        <v/>
      </c>
      <c r="J123" s="19" t="str">
        <f aca="false">IF(D123="","",IFERROR(IF(INDEX('Справочник Qн'!$D$5:$D$23,MATCH(D123,'Справочник Qн'!$A$5:$A$23,0))="","",INDEX('Справочник Qн'!$D$5:$D$23,MATCH(D123,'Справочник Qн'!$A$5:$A$23,0))),""))</f>
        <v/>
      </c>
      <c r="K123" s="20"/>
      <c r="L123" s="18" t="str">
        <f aca="false">IF(OR(F123="",I123=""),"",F123*I123)</f>
        <v/>
      </c>
      <c r="M123" s="15" t="str">
        <f aca="false">IF(D123="","",IFERROR(IF(INDEX('Справочник Qн'!$E$5:$E$23,MATCH(D123,'Справочник Qн'!$A$5:$A$23,0))="","",INDEX('Справочник Qн'!$E$5:$E$23,MATCH(D123,'Справочник Qн'!$A$5:$A$23,0))),""))</f>
        <v/>
      </c>
      <c r="N123" s="19" t="str">
        <f aca="false">IF(D123="","",IF(I123="","нет Qн: внесите значение вручную и укажите источник",IF(AND(H123&lt;&gt;"",K123=""),"укажите обоснование ручного значения Qн",IF(AND(H123="",J123=""),"в справочнике не указан источник",""))))</f>
        <v/>
      </c>
    </row>
    <row r="124" customFormat="false" ht="15" hidden="false" customHeight="false" outlineLevel="0" collapsed="false">
      <c r="A124" s="17" t="n">
        <v>121</v>
      </c>
      <c r="B124" s="13"/>
      <c r="C124" s="16"/>
      <c r="D124" s="13"/>
      <c r="E124" s="13"/>
      <c r="F124" s="14"/>
      <c r="G124" s="15" t="str">
        <f aca="false">IF(D124="","",IFERROR(IF(INDEX('Справочник Qн'!$B$5:$B$23,MATCH(D124,'Справочник Qн'!$A$5:$A$23,0))="","",INDEX('Справочник Qн'!$B$5:$B$23,MATCH(D124,'Справочник Qн'!$A$5:$A$23,0))),""))</f>
        <v/>
      </c>
      <c r="H124" s="14"/>
      <c r="I124" s="15" t="str">
        <f aca="false">IF(H124&lt;&gt;"",H124,G124)</f>
        <v/>
      </c>
      <c r="J124" s="19" t="str">
        <f aca="false">IF(D124="","",IFERROR(IF(INDEX('Справочник Qн'!$D$5:$D$23,MATCH(D124,'Справочник Qн'!$A$5:$A$23,0))="","",INDEX('Справочник Qн'!$D$5:$D$23,MATCH(D124,'Справочник Qн'!$A$5:$A$23,0))),""))</f>
        <v/>
      </c>
      <c r="K124" s="20"/>
      <c r="L124" s="18" t="str">
        <f aca="false">IF(OR(F124="",I124=""),"",F124*I124)</f>
        <v/>
      </c>
      <c r="M124" s="15" t="str">
        <f aca="false">IF(D124="","",IFERROR(IF(INDEX('Справочник Qн'!$E$5:$E$23,MATCH(D124,'Справочник Qн'!$A$5:$A$23,0))="","",INDEX('Справочник Qн'!$E$5:$E$23,MATCH(D124,'Справочник Qн'!$A$5:$A$23,0))),""))</f>
        <v/>
      </c>
      <c r="N124" s="19" t="str">
        <f aca="false">IF(D124="","",IF(I124="","нет Qн: внесите значение вручную и укажите источник",IF(AND(H124&lt;&gt;"",K124=""),"укажите обоснование ручного значения Qн",IF(AND(H124="",J124=""),"в справочнике не указан источник",""))))</f>
        <v/>
      </c>
    </row>
    <row r="125" customFormat="false" ht="15" hidden="false" customHeight="false" outlineLevel="0" collapsed="false">
      <c r="A125" s="17" t="n">
        <v>122</v>
      </c>
      <c r="B125" s="13"/>
      <c r="C125" s="16"/>
      <c r="D125" s="13"/>
      <c r="E125" s="13"/>
      <c r="F125" s="14"/>
      <c r="G125" s="15" t="str">
        <f aca="false">IF(D125="","",IFERROR(IF(INDEX('Справочник Qн'!$B$5:$B$23,MATCH(D125,'Справочник Qн'!$A$5:$A$23,0))="","",INDEX('Справочник Qн'!$B$5:$B$23,MATCH(D125,'Справочник Qн'!$A$5:$A$23,0))),""))</f>
        <v/>
      </c>
      <c r="H125" s="14"/>
      <c r="I125" s="15" t="str">
        <f aca="false">IF(H125&lt;&gt;"",H125,G125)</f>
        <v/>
      </c>
      <c r="J125" s="19" t="str">
        <f aca="false">IF(D125="","",IFERROR(IF(INDEX('Справочник Qн'!$D$5:$D$23,MATCH(D125,'Справочник Qн'!$A$5:$A$23,0))="","",INDEX('Справочник Qн'!$D$5:$D$23,MATCH(D125,'Справочник Qн'!$A$5:$A$23,0))),""))</f>
        <v/>
      </c>
      <c r="K125" s="20"/>
      <c r="L125" s="18" t="str">
        <f aca="false">IF(OR(F125="",I125=""),"",F125*I125)</f>
        <v/>
      </c>
      <c r="M125" s="15" t="str">
        <f aca="false">IF(D125="","",IFERROR(IF(INDEX('Справочник Qн'!$E$5:$E$23,MATCH(D125,'Справочник Qн'!$A$5:$A$23,0))="","",INDEX('Справочник Qн'!$E$5:$E$23,MATCH(D125,'Справочник Qн'!$A$5:$A$23,0))),""))</f>
        <v/>
      </c>
      <c r="N125" s="19" t="str">
        <f aca="false">IF(D125="","",IF(I125="","нет Qн: внесите значение вручную и укажите источник",IF(AND(H125&lt;&gt;"",K125=""),"укажите обоснование ручного значения Qн",IF(AND(H125="",J125=""),"в справочнике не указан источник",""))))</f>
        <v/>
      </c>
    </row>
    <row r="126" customFormat="false" ht="15" hidden="false" customHeight="false" outlineLevel="0" collapsed="false">
      <c r="A126" s="17" t="n">
        <v>123</v>
      </c>
      <c r="B126" s="13"/>
      <c r="C126" s="16"/>
      <c r="D126" s="13"/>
      <c r="E126" s="13"/>
      <c r="F126" s="14"/>
      <c r="G126" s="15" t="str">
        <f aca="false">IF(D126="","",IFERROR(IF(INDEX('Справочник Qн'!$B$5:$B$23,MATCH(D126,'Справочник Qн'!$A$5:$A$23,0))="","",INDEX('Справочник Qн'!$B$5:$B$23,MATCH(D126,'Справочник Qн'!$A$5:$A$23,0))),""))</f>
        <v/>
      </c>
      <c r="H126" s="14"/>
      <c r="I126" s="15" t="str">
        <f aca="false">IF(H126&lt;&gt;"",H126,G126)</f>
        <v/>
      </c>
      <c r="J126" s="19" t="str">
        <f aca="false">IF(D126="","",IFERROR(IF(INDEX('Справочник Qн'!$D$5:$D$23,MATCH(D126,'Справочник Qн'!$A$5:$A$23,0))="","",INDEX('Справочник Qн'!$D$5:$D$23,MATCH(D126,'Справочник Qн'!$A$5:$A$23,0))),""))</f>
        <v/>
      </c>
      <c r="K126" s="20"/>
      <c r="L126" s="18" t="str">
        <f aca="false">IF(OR(F126="",I126=""),"",F126*I126)</f>
        <v/>
      </c>
      <c r="M126" s="15" t="str">
        <f aca="false">IF(D126="","",IFERROR(IF(INDEX('Справочник Qн'!$E$5:$E$23,MATCH(D126,'Справочник Qн'!$A$5:$A$23,0))="","",INDEX('Справочник Qн'!$E$5:$E$23,MATCH(D126,'Справочник Qн'!$A$5:$A$23,0))),""))</f>
        <v/>
      </c>
      <c r="N126" s="19" t="str">
        <f aca="false">IF(D126="","",IF(I126="","нет Qн: внесите значение вручную и укажите источник",IF(AND(H126&lt;&gt;"",K126=""),"укажите обоснование ручного значения Qн",IF(AND(H126="",J126=""),"в справочнике не указан источник",""))))</f>
        <v/>
      </c>
    </row>
    <row r="127" customFormat="false" ht="15" hidden="false" customHeight="false" outlineLevel="0" collapsed="false">
      <c r="A127" s="17" t="n">
        <v>124</v>
      </c>
      <c r="B127" s="13"/>
      <c r="C127" s="16"/>
      <c r="D127" s="13"/>
      <c r="E127" s="13"/>
      <c r="F127" s="14"/>
      <c r="G127" s="15" t="str">
        <f aca="false">IF(D127="","",IFERROR(IF(INDEX('Справочник Qн'!$B$5:$B$23,MATCH(D127,'Справочник Qн'!$A$5:$A$23,0))="","",INDEX('Справочник Qн'!$B$5:$B$23,MATCH(D127,'Справочник Qн'!$A$5:$A$23,0))),""))</f>
        <v/>
      </c>
      <c r="H127" s="14"/>
      <c r="I127" s="15" t="str">
        <f aca="false">IF(H127&lt;&gt;"",H127,G127)</f>
        <v/>
      </c>
      <c r="J127" s="19" t="str">
        <f aca="false">IF(D127="","",IFERROR(IF(INDEX('Справочник Qн'!$D$5:$D$23,MATCH(D127,'Справочник Qн'!$A$5:$A$23,0))="","",INDEX('Справочник Qн'!$D$5:$D$23,MATCH(D127,'Справочник Qн'!$A$5:$A$23,0))),""))</f>
        <v/>
      </c>
      <c r="K127" s="20"/>
      <c r="L127" s="18" t="str">
        <f aca="false">IF(OR(F127="",I127=""),"",F127*I127)</f>
        <v/>
      </c>
      <c r="M127" s="15" t="str">
        <f aca="false">IF(D127="","",IFERROR(IF(INDEX('Справочник Qн'!$E$5:$E$23,MATCH(D127,'Справочник Qн'!$A$5:$A$23,0))="","",INDEX('Справочник Qн'!$E$5:$E$23,MATCH(D127,'Справочник Qн'!$A$5:$A$23,0))),""))</f>
        <v/>
      </c>
      <c r="N127" s="19" t="str">
        <f aca="false">IF(D127="","",IF(I127="","нет Qн: внесите значение вручную и укажите источник",IF(AND(H127&lt;&gt;"",K127=""),"укажите обоснование ручного значения Qн",IF(AND(H127="",J127=""),"в справочнике не указан источник",""))))</f>
        <v/>
      </c>
    </row>
    <row r="128" customFormat="false" ht="15" hidden="false" customHeight="false" outlineLevel="0" collapsed="false">
      <c r="A128" s="17" t="n">
        <v>125</v>
      </c>
      <c r="B128" s="13"/>
      <c r="C128" s="16"/>
      <c r="D128" s="13"/>
      <c r="E128" s="13"/>
      <c r="F128" s="14"/>
      <c r="G128" s="15" t="str">
        <f aca="false">IF(D128="","",IFERROR(IF(INDEX('Справочник Qн'!$B$5:$B$23,MATCH(D128,'Справочник Qн'!$A$5:$A$23,0))="","",INDEX('Справочник Qн'!$B$5:$B$23,MATCH(D128,'Справочник Qн'!$A$5:$A$23,0))),""))</f>
        <v/>
      </c>
      <c r="H128" s="14"/>
      <c r="I128" s="15" t="str">
        <f aca="false">IF(H128&lt;&gt;"",H128,G128)</f>
        <v/>
      </c>
      <c r="J128" s="19" t="str">
        <f aca="false">IF(D128="","",IFERROR(IF(INDEX('Справочник Qн'!$D$5:$D$23,MATCH(D128,'Справочник Qн'!$A$5:$A$23,0))="","",INDEX('Справочник Qн'!$D$5:$D$23,MATCH(D128,'Справочник Qн'!$A$5:$A$23,0))),""))</f>
        <v/>
      </c>
      <c r="K128" s="20"/>
      <c r="L128" s="18" t="str">
        <f aca="false">IF(OR(F128="",I128=""),"",F128*I128)</f>
        <v/>
      </c>
      <c r="M128" s="15" t="str">
        <f aca="false">IF(D128="","",IFERROR(IF(INDEX('Справочник Qн'!$E$5:$E$23,MATCH(D128,'Справочник Qн'!$A$5:$A$23,0))="","",INDEX('Справочник Qн'!$E$5:$E$23,MATCH(D128,'Справочник Qн'!$A$5:$A$23,0))),""))</f>
        <v/>
      </c>
      <c r="N128" s="19" t="str">
        <f aca="false">IF(D128="","",IF(I128="","нет Qн: внесите значение вручную и укажите источник",IF(AND(H128&lt;&gt;"",K128=""),"укажите обоснование ручного значения Qн",IF(AND(H128="",J128=""),"в справочнике не указан источник",""))))</f>
        <v/>
      </c>
    </row>
    <row r="129" customFormat="false" ht="15" hidden="false" customHeight="false" outlineLevel="0" collapsed="false">
      <c r="A129" s="17" t="n">
        <v>126</v>
      </c>
      <c r="B129" s="13"/>
      <c r="C129" s="16"/>
      <c r="D129" s="13"/>
      <c r="E129" s="13"/>
      <c r="F129" s="14"/>
      <c r="G129" s="15" t="str">
        <f aca="false">IF(D129="","",IFERROR(IF(INDEX('Справочник Qн'!$B$5:$B$23,MATCH(D129,'Справочник Qн'!$A$5:$A$23,0))="","",INDEX('Справочник Qн'!$B$5:$B$23,MATCH(D129,'Справочник Qн'!$A$5:$A$23,0))),""))</f>
        <v/>
      </c>
      <c r="H129" s="14"/>
      <c r="I129" s="15" t="str">
        <f aca="false">IF(H129&lt;&gt;"",H129,G129)</f>
        <v/>
      </c>
      <c r="J129" s="19" t="str">
        <f aca="false">IF(D129="","",IFERROR(IF(INDEX('Справочник Qн'!$D$5:$D$23,MATCH(D129,'Справочник Qн'!$A$5:$A$23,0))="","",INDEX('Справочник Qн'!$D$5:$D$23,MATCH(D129,'Справочник Qн'!$A$5:$A$23,0))),""))</f>
        <v/>
      </c>
      <c r="K129" s="20"/>
      <c r="L129" s="18" t="str">
        <f aca="false">IF(OR(F129="",I129=""),"",F129*I129)</f>
        <v/>
      </c>
      <c r="M129" s="15" t="str">
        <f aca="false">IF(D129="","",IFERROR(IF(INDEX('Справочник Qн'!$E$5:$E$23,MATCH(D129,'Справочник Qн'!$A$5:$A$23,0))="","",INDEX('Справочник Qн'!$E$5:$E$23,MATCH(D129,'Справочник Qн'!$A$5:$A$23,0))),""))</f>
        <v/>
      </c>
      <c r="N129" s="19" t="str">
        <f aca="false">IF(D129="","",IF(I129="","нет Qн: внесите значение вручную и укажите источник",IF(AND(H129&lt;&gt;"",K129=""),"укажите обоснование ручного значения Qн",IF(AND(H129="",J129=""),"в справочнике не указан источник",""))))</f>
        <v/>
      </c>
    </row>
    <row r="130" customFormat="false" ht="15" hidden="false" customHeight="false" outlineLevel="0" collapsed="false">
      <c r="A130" s="17" t="n">
        <v>127</v>
      </c>
      <c r="B130" s="13"/>
      <c r="C130" s="16"/>
      <c r="D130" s="13"/>
      <c r="E130" s="13"/>
      <c r="F130" s="14"/>
      <c r="G130" s="15" t="str">
        <f aca="false">IF(D130="","",IFERROR(IF(INDEX('Справочник Qн'!$B$5:$B$23,MATCH(D130,'Справочник Qн'!$A$5:$A$23,0))="","",INDEX('Справочник Qн'!$B$5:$B$23,MATCH(D130,'Справочник Qн'!$A$5:$A$23,0))),""))</f>
        <v/>
      </c>
      <c r="H130" s="14"/>
      <c r="I130" s="15" t="str">
        <f aca="false">IF(H130&lt;&gt;"",H130,G130)</f>
        <v/>
      </c>
      <c r="J130" s="19" t="str">
        <f aca="false">IF(D130="","",IFERROR(IF(INDEX('Справочник Qн'!$D$5:$D$23,MATCH(D130,'Справочник Qн'!$A$5:$A$23,0))="","",INDEX('Справочник Qн'!$D$5:$D$23,MATCH(D130,'Справочник Qн'!$A$5:$A$23,0))),""))</f>
        <v/>
      </c>
      <c r="K130" s="20"/>
      <c r="L130" s="18" t="str">
        <f aca="false">IF(OR(F130="",I130=""),"",F130*I130)</f>
        <v/>
      </c>
      <c r="M130" s="15" t="str">
        <f aca="false">IF(D130="","",IFERROR(IF(INDEX('Справочник Qн'!$E$5:$E$23,MATCH(D130,'Справочник Qн'!$A$5:$A$23,0))="","",INDEX('Справочник Qн'!$E$5:$E$23,MATCH(D130,'Справочник Qн'!$A$5:$A$23,0))),""))</f>
        <v/>
      </c>
      <c r="N130" s="19" t="str">
        <f aca="false">IF(D130="","",IF(I130="","нет Qн: внесите значение вручную и укажите источник",IF(AND(H130&lt;&gt;"",K130=""),"укажите обоснование ручного значения Qн",IF(AND(H130="",J130=""),"в справочнике не указан источник",""))))</f>
        <v/>
      </c>
    </row>
    <row r="131" customFormat="false" ht="15" hidden="false" customHeight="false" outlineLevel="0" collapsed="false">
      <c r="A131" s="17" t="n">
        <v>128</v>
      </c>
      <c r="B131" s="13"/>
      <c r="C131" s="16"/>
      <c r="D131" s="13"/>
      <c r="E131" s="13"/>
      <c r="F131" s="14"/>
      <c r="G131" s="15" t="str">
        <f aca="false">IF(D131="","",IFERROR(IF(INDEX('Справочник Qн'!$B$5:$B$23,MATCH(D131,'Справочник Qн'!$A$5:$A$23,0))="","",INDEX('Справочник Qн'!$B$5:$B$23,MATCH(D131,'Справочник Qн'!$A$5:$A$23,0))),""))</f>
        <v/>
      </c>
      <c r="H131" s="14"/>
      <c r="I131" s="15" t="str">
        <f aca="false">IF(H131&lt;&gt;"",H131,G131)</f>
        <v/>
      </c>
      <c r="J131" s="19" t="str">
        <f aca="false">IF(D131="","",IFERROR(IF(INDEX('Справочник Qн'!$D$5:$D$23,MATCH(D131,'Справочник Qн'!$A$5:$A$23,0))="","",INDEX('Справочник Qн'!$D$5:$D$23,MATCH(D131,'Справочник Qн'!$A$5:$A$23,0))),""))</f>
        <v/>
      </c>
      <c r="K131" s="20"/>
      <c r="L131" s="18" t="str">
        <f aca="false">IF(OR(F131="",I131=""),"",F131*I131)</f>
        <v/>
      </c>
      <c r="M131" s="15" t="str">
        <f aca="false">IF(D131="","",IFERROR(IF(INDEX('Справочник Qн'!$E$5:$E$23,MATCH(D131,'Справочник Qн'!$A$5:$A$23,0))="","",INDEX('Справочник Qн'!$E$5:$E$23,MATCH(D131,'Справочник Qн'!$A$5:$A$23,0))),""))</f>
        <v/>
      </c>
      <c r="N131" s="19" t="str">
        <f aca="false">IF(D131="","",IF(I131="","нет Qн: внесите значение вручную и укажите источник",IF(AND(H131&lt;&gt;"",K131=""),"укажите обоснование ручного значения Qн",IF(AND(H131="",J131=""),"в справочнике не указан источник",""))))</f>
        <v/>
      </c>
    </row>
    <row r="132" customFormat="false" ht="15" hidden="false" customHeight="false" outlineLevel="0" collapsed="false">
      <c r="A132" s="17" t="n">
        <v>129</v>
      </c>
      <c r="B132" s="13"/>
      <c r="C132" s="16"/>
      <c r="D132" s="13"/>
      <c r="E132" s="13"/>
      <c r="F132" s="14"/>
      <c r="G132" s="15" t="str">
        <f aca="false">IF(D132="","",IFERROR(IF(INDEX('Справочник Qн'!$B$5:$B$23,MATCH(D132,'Справочник Qн'!$A$5:$A$23,0))="","",INDEX('Справочник Qн'!$B$5:$B$23,MATCH(D132,'Справочник Qн'!$A$5:$A$23,0))),""))</f>
        <v/>
      </c>
      <c r="H132" s="14"/>
      <c r="I132" s="15" t="str">
        <f aca="false">IF(H132&lt;&gt;"",H132,G132)</f>
        <v/>
      </c>
      <c r="J132" s="19" t="str">
        <f aca="false">IF(D132="","",IFERROR(IF(INDEX('Справочник Qн'!$D$5:$D$23,MATCH(D132,'Справочник Qн'!$A$5:$A$23,0))="","",INDEX('Справочник Qн'!$D$5:$D$23,MATCH(D132,'Справочник Qн'!$A$5:$A$23,0))),""))</f>
        <v/>
      </c>
      <c r="K132" s="20"/>
      <c r="L132" s="18" t="str">
        <f aca="false">IF(OR(F132="",I132=""),"",F132*I132)</f>
        <v/>
      </c>
      <c r="M132" s="15" t="str">
        <f aca="false">IF(D132="","",IFERROR(IF(INDEX('Справочник Qн'!$E$5:$E$23,MATCH(D132,'Справочник Qн'!$A$5:$A$23,0))="","",INDEX('Справочник Qн'!$E$5:$E$23,MATCH(D132,'Справочник Qн'!$A$5:$A$23,0))),""))</f>
        <v/>
      </c>
      <c r="N132" s="19" t="str">
        <f aca="false">IF(D132="","",IF(I132="","нет Qн: внесите значение вручную и укажите источник",IF(AND(H132&lt;&gt;"",K132=""),"укажите обоснование ручного значения Qн",IF(AND(H132="",J132=""),"в справочнике не указан источник",""))))</f>
        <v/>
      </c>
    </row>
    <row r="133" customFormat="false" ht="15" hidden="false" customHeight="false" outlineLevel="0" collapsed="false">
      <c r="A133" s="17" t="n">
        <v>130</v>
      </c>
      <c r="B133" s="13"/>
      <c r="C133" s="16"/>
      <c r="D133" s="13"/>
      <c r="E133" s="13"/>
      <c r="F133" s="14"/>
      <c r="G133" s="15" t="str">
        <f aca="false">IF(D133="","",IFERROR(IF(INDEX('Справочник Qн'!$B$5:$B$23,MATCH(D133,'Справочник Qн'!$A$5:$A$23,0))="","",INDEX('Справочник Qн'!$B$5:$B$23,MATCH(D133,'Справочник Qн'!$A$5:$A$23,0))),""))</f>
        <v/>
      </c>
      <c r="H133" s="14"/>
      <c r="I133" s="15" t="str">
        <f aca="false">IF(H133&lt;&gt;"",H133,G133)</f>
        <v/>
      </c>
      <c r="J133" s="19" t="str">
        <f aca="false">IF(D133="","",IFERROR(IF(INDEX('Справочник Qн'!$D$5:$D$23,MATCH(D133,'Справочник Qн'!$A$5:$A$23,0))="","",INDEX('Справочник Qн'!$D$5:$D$23,MATCH(D133,'Справочник Qн'!$A$5:$A$23,0))),""))</f>
        <v/>
      </c>
      <c r="K133" s="20"/>
      <c r="L133" s="18" t="str">
        <f aca="false">IF(OR(F133="",I133=""),"",F133*I133)</f>
        <v/>
      </c>
      <c r="M133" s="15" t="str">
        <f aca="false">IF(D133="","",IFERROR(IF(INDEX('Справочник Qн'!$E$5:$E$23,MATCH(D133,'Справочник Qн'!$A$5:$A$23,0))="","",INDEX('Справочник Qн'!$E$5:$E$23,MATCH(D133,'Справочник Qн'!$A$5:$A$23,0))),""))</f>
        <v/>
      </c>
      <c r="N133" s="19" t="str">
        <f aca="false">IF(D133="","",IF(I133="","нет Qн: внесите значение вручную и укажите источник",IF(AND(H133&lt;&gt;"",K133=""),"укажите обоснование ручного значения Qн",IF(AND(H133="",J133=""),"в справочнике не указан источник",""))))</f>
        <v/>
      </c>
    </row>
    <row r="134" customFormat="false" ht="15" hidden="false" customHeight="false" outlineLevel="0" collapsed="false">
      <c r="A134" s="17" t="n">
        <v>131</v>
      </c>
      <c r="B134" s="13"/>
      <c r="C134" s="16"/>
      <c r="D134" s="13"/>
      <c r="E134" s="13"/>
      <c r="F134" s="14"/>
      <c r="G134" s="15" t="str">
        <f aca="false">IF(D134="","",IFERROR(IF(INDEX('Справочник Qн'!$B$5:$B$23,MATCH(D134,'Справочник Qн'!$A$5:$A$23,0))="","",INDEX('Справочник Qн'!$B$5:$B$23,MATCH(D134,'Справочник Qн'!$A$5:$A$23,0))),""))</f>
        <v/>
      </c>
      <c r="H134" s="14"/>
      <c r="I134" s="15" t="str">
        <f aca="false">IF(H134&lt;&gt;"",H134,G134)</f>
        <v/>
      </c>
      <c r="J134" s="19" t="str">
        <f aca="false">IF(D134="","",IFERROR(IF(INDEX('Справочник Qн'!$D$5:$D$23,MATCH(D134,'Справочник Qн'!$A$5:$A$23,0))="","",INDEX('Справочник Qн'!$D$5:$D$23,MATCH(D134,'Справочник Qн'!$A$5:$A$23,0))),""))</f>
        <v/>
      </c>
      <c r="K134" s="20"/>
      <c r="L134" s="18" t="str">
        <f aca="false">IF(OR(F134="",I134=""),"",F134*I134)</f>
        <v/>
      </c>
      <c r="M134" s="15" t="str">
        <f aca="false">IF(D134="","",IFERROR(IF(INDEX('Справочник Qн'!$E$5:$E$23,MATCH(D134,'Справочник Qн'!$A$5:$A$23,0))="","",INDEX('Справочник Qн'!$E$5:$E$23,MATCH(D134,'Справочник Qн'!$A$5:$A$23,0))),""))</f>
        <v/>
      </c>
      <c r="N134" s="19" t="str">
        <f aca="false">IF(D134="","",IF(I134="","нет Qн: внесите значение вручную и укажите источник",IF(AND(H134&lt;&gt;"",K134=""),"укажите обоснование ручного значения Qн",IF(AND(H134="",J134=""),"в справочнике не указан источник",""))))</f>
        <v/>
      </c>
    </row>
    <row r="135" customFormat="false" ht="15" hidden="false" customHeight="false" outlineLevel="0" collapsed="false">
      <c r="A135" s="17" t="n">
        <v>132</v>
      </c>
      <c r="B135" s="13"/>
      <c r="C135" s="16"/>
      <c r="D135" s="13"/>
      <c r="E135" s="13"/>
      <c r="F135" s="14"/>
      <c r="G135" s="15" t="str">
        <f aca="false">IF(D135="","",IFERROR(IF(INDEX('Справочник Qн'!$B$5:$B$23,MATCH(D135,'Справочник Qн'!$A$5:$A$23,0))="","",INDEX('Справочник Qн'!$B$5:$B$23,MATCH(D135,'Справочник Qн'!$A$5:$A$23,0))),""))</f>
        <v/>
      </c>
      <c r="H135" s="14"/>
      <c r="I135" s="15" t="str">
        <f aca="false">IF(H135&lt;&gt;"",H135,G135)</f>
        <v/>
      </c>
      <c r="J135" s="19" t="str">
        <f aca="false">IF(D135="","",IFERROR(IF(INDEX('Справочник Qн'!$D$5:$D$23,MATCH(D135,'Справочник Qн'!$A$5:$A$23,0))="","",INDEX('Справочник Qн'!$D$5:$D$23,MATCH(D135,'Справочник Qн'!$A$5:$A$23,0))),""))</f>
        <v/>
      </c>
      <c r="K135" s="20"/>
      <c r="L135" s="18" t="str">
        <f aca="false">IF(OR(F135="",I135=""),"",F135*I135)</f>
        <v/>
      </c>
      <c r="M135" s="15" t="str">
        <f aca="false">IF(D135="","",IFERROR(IF(INDEX('Справочник Qн'!$E$5:$E$23,MATCH(D135,'Справочник Qн'!$A$5:$A$23,0))="","",INDEX('Справочник Qн'!$E$5:$E$23,MATCH(D135,'Справочник Qн'!$A$5:$A$23,0))),""))</f>
        <v/>
      </c>
      <c r="N135" s="19" t="str">
        <f aca="false">IF(D135="","",IF(I135="","нет Qн: внесите значение вручную и укажите источник",IF(AND(H135&lt;&gt;"",K135=""),"укажите обоснование ручного значения Qн",IF(AND(H135="",J135=""),"в справочнике не указан источник",""))))</f>
        <v/>
      </c>
    </row>
    <row r="136" customFormat="false" ht="15" hidden="false" customHeight="false" outlineLevel="0" collapsed="false">
      <c r="A136" s="17" t="n">
        <v>133</v>
      </c>
      <c r="B136" s="13"/>
      <c r="C136" s="16"/>
      <c r="D136" s="13"/>
      <c r="E136" s="13"/>
      <c r="F136" s="14"/>
      <c r="G136" s="15" t="str">
        <f aca="false">IF(D136="","",IFERROR(IF(INDEX('Справочник Qн'!$B$5:$B$23,MATCH(D136,'Справочник Qн'!$A$5:$A$23,0))="","",INDEX('Справочник Qн'!$B$5:$B$23,MATCH(D136,'Справочник Qн'!$A$5:$A$23,0))),""))</f>
        <v/>
      </c>
      <c r="H136" s="14"/>
      <c r="I136" s="15" t="str">
        <f aca="false">IF(H136&lt;&gt;"",H136,G136)</f>
        <v/>
      </c>
      <c r="J136" s="19" t="str">
        <f aca="false">IF(D136="","",IFERROR(IF(INDEX('Справочник Qн'!$D$5:$D$23,MATCH(D136,'Справочник Qн'!$A$5:$A$23,0))="","",INDEX('Справочник Qн'!$D$5:$D$23,MATCH(D136,'Справочник Qн'!$A$5:$A$23,0))),""))</f>
        <v/>
      </c>
      <c r="K136" s="20"/>
      <c r="L136" s="18" t="str">
        <f aca="false">IF(OR(F136="",I136=""),"",F136*I136)</f>
        <v/>
      </c>
      <c r="M136" s="15" t="str">
        <f aca="false">IF(D136="","",IFERROR(IF(INDEX('Справочник Qн'!$E$5:$E$23,MATCH(D136,'Справочник Qн'!$A$5:$A$23,0))="","",INDEX('Справочник Qн'!$E$5:$E$23,MATCH(D136,'Справочник Qн'!$A$5:$A$23,0))),""))</f>
        <v/>
      </c>
      <c r="N136" s="19" t="str">
        <f aca="false">IF(D136="","",IF(I136="","нет Qн: внесите значение вручную и укажите источник",IF(AND(H136&lt;&gt;"",K136=""),"укажите обоснование ручного значения Qн",IF(AND(H136="",J136=""),"в справочнике не указан источник",""))))</f>
        <v/>
      </c>
    </row>
    <row r="137" customFormat="false" ht="15" hidden="false" customHeight="false" outlineLevel="0" collapsed="false">
      <c r="A137" s="17" t="n">
        <v>134</v>
      </c>
      <c r="B137" s="13"/>
      <c r="C137" s="16"/>
      <c r="D137" s="13"/>
      <c r="E137" s="13"/>
      <c r="F137" s="14"/>
      <c r="G137" s="15" t="str">
        <f aca="false">IF(D137="","",IFERROR(IF(INDEX('Справочник Qн'!$B$5:$B$23,MATCH(D137,'Справочник Qн'!$A$5:$A$23,0))="","",INDEX('Справочник Qн'!$B$5:$B$23,MATCH(D137,'Справочник Qн'!$A$5:$A$23,0))),""))</f>
        <v/>
      </c>
      <c r="H137" s="14"/>
      <c r="I137" s="15" t="str">
        <f aca="false">IF(H137&lt;&gt;"",H137,G137)</f>
        <v/>
      </c>
      <c r="J137" s="19" t="str">
        <f aca="false">IF(D137="","",IFERROR(IF(INDEX('Справочник Qн'!$D$5:$D$23,MATCH(D137,'Справочник Qн'!$A$5:$A$23,0))="","",INDEX('Справочник Qн'!$D$5:$D$23,MATCH(D137,'Справочник Qн'!$A$5:$A$23,0))),""))</f>
        <v/>
      </c>
      <c r="K137" s="20"/>
      <c r="L137" s="18" t="str">
        <f aca="false">IF(OR(F137="",I137=""),"",F137*I137)</f>
        <v/>
      </c>
      <c r="M137" s="15" t="str">
        <f aca="false">IF(D137="","",IFERROR(IF(INDEX('Справочник Qн'!$E$5:$E$23,MATCH(D137,'Справочник Qн'!$A$5:$A$23,0))="","",INDEX('Справочник Qн'!$E$5:$E$23,MATCH(D137,'Справочник Qн'!$A$5:$A$23,0))),""))</f>
        <v/>
      </c>
      <c r="N137" s="19" t="str">
        <f aca="false">IF(D137="","",IF(I137="","нет Qн: внесите значение вручную и укажите источник",IF(AND(H137&lt;&gt;"",K137=""),"укажите обоснование ручного значения Qн",IF(AND(H137="",J137=""),"в справочнике не указан источник",""))))</f>
        <v/>
      </c>
    </row>
    <row r="138" customFormat="false" ht="15" hidden="false" customHeight="false" outlineLevel="0" collapsed="false">
      <c r="A138" s="17" t="n">
        <v>135</v>
      </c>
      <c r="B138" s="13"/>
      <c r="C138" s="16"/>
      <c r="D138" s="13"/>
      <c r="E138" s="13"/>
      <c r="F138" s="14"/>
      <c r="G138" s="15" t="str">
        <f aca="false">IF(D138="","",IFERROR(IF(INDEX('Справочник Qн'!$B$5:$B$23,MATCH(D138,'Справочник Qн'!$A$5:$A$23,0))="","",INDEX('Справочник Qн'!$B$5:$B$23,MATCH(D138,'Справочник Qн'!$A$5:$A$23,0))),""))</f>
        <v/>
      </c>
      <c r="H138" s="14"/>
      <c r="I138" s="15" t="str">
        <f aca="false">IF(H138&lt;&gt;"",H138,G138)</f>
        <v/>
      </c>
      <c r="J138" s="19" t="str">
        <f aca="false">IF(D138="","",IFERROR(IF(INDEX('Справочник Qн'!$D$5:$D$23,MATCH(D138,'Справочник Qн'!$A$5:$A$23,0))="","",INDEX('Справочник Qн'!$D$5:$D$23,MATCH(D138,'Справочник Qн'!$A$5:$A$23,0))),""))</f>
        <v/>
      </c>
      <c r="K138" s="20"/>
      <c r="L138" s="18" t="str">
        <f aca="false">IF(OR(F138="",I138=""),"",F138*I138)</f>
        <v/>
      </c>
      <c r="M138" s="15" t="str">
        <f aca="false">IF(D138="","",IFERROR(IF(INDEX('Справочник Qн'!$E$5:$E$23,MATCH(D138,'Справочник Qн'!$A$5:$A$23,0))="","",INDEX('Справочник Qн'!$E$5:$E$23,MATCH(D138,'Справочник Qн'!$A$5:$A$23,0))),""))</f>
        <v/>
      </c>
      <c r="N138" s="19" t="str">
        <f aca="false">IF(D138="","",IF(I138="","нет Qн: внесите значение вручную и укажите источник",IF(AND(H138&lt;&gt;"",K138=""),"укажите обоснование ручного значения Qн",IF(AND(H138="",J138=""),"в справочнике не указан источник",""))))</f>
        <v/>
      </c>
    </row>
    <row r="139" customFormat="false" ht="15" hidden="false" customHeight="false" outlineLevel="0" collapsed="false">
      <c r="A139" s="17" t="n">
        <v>136</v>
      </c>
      <c r="B139" s="13"/>
      <c r="C139" s="16"/>
      <c r="D139" s="13"/>
      <c r="E139" s="13"/>
      <c r="F139" s="14"/>
      <c r="G139" s="15" t="str">
        <f aca="false">IF(D139="","",IFERROR(IF(INDEX('Справочник Qн'!$B$5:$B$23,MATCH(D139,'Справочник Qн'!$A$5:$A$23,0))="","",INDEX('Справочник Qн'!$B$5:$B$23,MATCH(D139,'Справочник Qн'!$A$5:$A$23,0))),""))</f>
        <v/>
      </c>
      <c r="H139" s="14"/>
      <c r="I139" s="15" t="str">
        <f aca="false">IF(H139&lt;&gt;"",H139,G139)</f>
        <v/>
      </c>
      <c r="J139" s="19" t="str">
        <f aca="false">IF(D139="","",IFERROR(IF(INDEX('Справочник Qн'!$D$5:$D$23,MATCH(D139,'Справочник Qн'!$A$5:$A$23,0))="","",INDEX('Справочник Qн'!$D$5:$D$23,MATCH(D139,'Справочник Qн'!$A$5:$A$23,0))),""))</f>
        <v/>
      </c>
      <c r="K139" s="20"/>
      <c r="L139" s="18" t="str">
        <f aca="false">IF(OR(F139="",I139=""),"",F139*I139)</f>
        <v/>
      </c>
      <c r="M139" s="15" t="str">
        <f aca="false">IF(D139="","",IFERROR(IF(INDEX('Справочник Qн'!$E$5:$E$23,MATCH(D139,'Справочник Qн'!$A$5:$A$23,0))="","",INDEX('Справочник Qн'!$E$5:$E$23,MATCH(D139,'Справочник Qн'!$A$5:$A$23,0))),""))</f>
        <v/>
      </c>
      <c r="N139" s="19" t="str">
        <f aca="false">IF(D139="","",IF(I139="","нет Qн: внесите значение вручную и укажите источник",IF(AND(H139&lt;&gt;"",K139=""),"укажите обоснование ручного значения Qн",IF(AND(H139="",J139=""),"в справочнике не указан источник",""))))</f>
        <v/>
      </c>
    </row>
    <row r="140" customFormat="false" ht="15" hidden="false" customHeight="false" outlineLevel="0" collapsed="false">
      <c r="A140" s="17" t="n">
        <v>137</v>
      </c>
      <c r="B140" s="13"/>
      <c r="C140" s="16"/>
      <c r="D140" s="13"/>
      <c r="E140" s="13"/>
      <c r="F140" s="14"/>
      <c r="G140" s="15" t="str">
        <f aca="false">IF(D140="","",IFERROR(IF(INDEX('Справочник Qн'!$B$5:$B$23,MATCH(D140,'Справочник Qн'!$A$5:$A$23,0))="","",INDEX('Справочник Qн'!$B$5:$B$23,MATCH(D140,'Справочник Qн'!$A$5:$A$23,0))),""))</f>
        <v/>
      </c>
      <c r="H140" s="14"/>
      <c r="I140" s="15" t="str">
        <f aca="false">IF(H140&lt;&gt;"",H140,G140)</f>
        <v/>
      </c>
      <c r="J140" s="19" t="str">
        <f aca="false">IF(D140="","",IFERROR(IF(INDEX('Справочник Qн'!$D$5:$D$23,MATCH(D140,'Справочник Qн'!$A$5:$A$23,0))="","",INDEX('Справочник Qн'!$D$5:$D$23,MATCH(D140,'Справочник Qн'!$A$5:$A$23,0))),""))</f>
        <v/>
      </c>
      <c r="K140" s="20"/>
      <c r="L140" s="18" t="str">
        <f aca="false">IF(OR(F140="",I140=""),"",F140*I140)</f>
        <v/>
      </c>
      <c r="M140" s="15" t="str">
        <f aca="false">IF(D140="","",IFERROR(IF(INDEX('Справочник Qн'!$E$5:$E$23,MATCH(D140,'Справочник Qн'!$A$5:$A$23,0))="","",INDEX('Справочник Qн'!$E$5:$E$23,MATCH(D140,'Справочник Qн'!$A$5:$A$23,0))),""))</f>
        <v/>
      </c>
      <c r="N140" s="19" t="str">
        <f aca="false">IF(D140="","",IF(I140="","нет Qн: внесите значение вручную и укажите источник",IF(AND(H140&lt;&gt;"",K140=""),"укажите обоснование ручного значения Qн",IF(AND(H140="",J140=""),"в справочнике не указан источник",""))))</f>
        <v/>
      </c>
    </row>
    <row r="141" customFormat="false" ht="15" hidden="false" customHeight="false" outlineLevel="0" collapsed="false">
      <c r="A141" s="17" t="n">
        <v>138</v>
      </c>
      <c r="B141" s="13"/>
      <c r="C141" s="16"/>
      <c r="D141" s="13"/>
      <c r="E141" s="13"/>
      <c r="F141" s="14"/>
      <c r="G141" s="15" t="str">
        <f aca="false">IF(D141="","",IFERROR(IF(INDEX('Справочник Qн'!$B$5:$B$23,MATCH(D141,'Справочник Qн'!$A$5:$A$23,0))="","",INDEX('Справочник Qн'!$B$5:$B$23,MATCH(D141,'Справочник Qн'!$A$5:$A$23,0))),""))</f>
        <v/>
      </c>
      <c r="H141" s="14"/>
      <c r="I141" s="15" t="str">
        <f aca="false">IF(H141&lt;&gt;"",H141,G141)</f>
        <v/>
      </c>
      <c r="J141" s="19" t="str">
        <f aca="false">IF(D141="","",IFERROR(IF(INDEX('Справочник Qн'!$D$5:$D$23,MATCH(D141,'Справочник Qн'!$A$5:$A$23,0))="","",INDEX('Справочник Qн'!$D$5:$D$23,MATCH(D141,'Справочник Qн'!$A$5:$A$23,0))),""))</f>
        <v/>
      </c>
      <c r="K141" s="20"/>
      <c r="L141" s="18" t="str">
        <f aca="false">IF(OR(F141="",I141=""),"",F141*I141)</f>
        <v/>
      </c>
      <c r="M141" s="15" t="str">
        <f aca="false">IF(D141="","",IFERROR(IF(INDEX('Справочник Qн'!$E$5:$E$23,MATCH(D141,'Справочник Qн'!$A$5:$A$23,0))="","",INDEX('Справочник Qн'!$E$5:$E$23,MATCH(D141,'Справочник Qн'!$A$5:$A$23,0))),""))</f>
        <v/>
      </c>
      <c r="N141" s="19" t="str">
        <f aca="false">IF(D141="","",IF(I141="","нет Qн: внесите значение вручную и укажите источник",IF(AND(H141&lt;&gt;"",K141=""),"укажите обоснование ручного значения Qн",IF(AND(H141="",J141=""),"в справочнике не указан источник",""))))</f>
        <v/>
      </c>
    </row>
    <row r="142" customFormat="false" ht="15" hidden="false" customHeight="false" outlineLevel="0" collapsed="false">
      <c r="A142" s="17" t="n">
        <v>139</v>
      </c>
      <c r="B142" s="13"/>
      <c r="C142" s="16"/>
      <c r="D142" s="13"/>
      <c r="E142" s="13"/>
      <c r="F142" s="14"/>
      <c r="G142" s="15" t="str">
        <f aca="false">IF(D142="","",IFERROR(IF(INDEX('Справочник Qн'!$B$5:$B$23,MATCH(D142,'Справочник Qн'!$A$5:$A$23,0))="","",INDEX('Справочник Qн'!$B$5:$B$23,MATCH(D142,'Справочник Qн'!$A$5:$A$23,0))),""))</f>
        <v/>
      </c>
      <c r="H142" s="14"/>
      <c r="I142" s="15" t="str">
        <f aca="false">IF(H142&lt;&gt;"",H142,G142)</f>
        <v/>
      </c>
      <c r="J142" s="19" t="str">
        <f aca="false">IF(D142="","",IFERROR(IF(INDEX('Справочник Qн'!$D$5:$D$23,MATCH(D142,'Справочник Qн'!$A$5:$A$23,0))="","",INDEX('Справочник Qн'!$D$5:$D$23,MATCH(D142,'Справочник Qн'!$A$5:$A$23,0))),""))</f>
        <v/>
      </c>
      <c r="K142" s="20"/>
      <c r="L142" s="18" t="str">
        <f aca="false">IF(OR(F142="",I142=""),"",F142*I142)</f>
        <v/>
      </c>
      <c r="M142" s="15" t="str">
        <f aca="false">IF(D142="","",IFERROR(IF(INDEX('Справочник Qн'!$E$5:$E$23,MATCH(D142,'Справочник Qн'!$A$5:$A$23,0))="","",INDEX('Справочник Qн'!$E$5:$E$23,MATCH(D142,'Справочник Qн'!$A$5:$A$23,0))),""))</f>
        <v/>
      </c>
      <c r="N142" s="19" t="str">
        <f aca="false">IF(D142="","",IF(I142="","нет Qн: внесите значение вручную и укажите источник",IF(AND(H142&lt;&gt;"",K142=""),"укажите обоснование ручного значения Qн",IF(AND(H142="",J142=""),"в справочнике не указан источник",""))))</f>
        <v/>
      </c>
    </row>
    <row r="143" customFormat="false" ht="15" hidden="false" customHeight="false" outlineLevel="0" collapsed="false">
      <c r="A143" s="17" t="n">
        <v>140</v>
      </c>
      <c r="B143" s="13"/>
      <c r="C143" s="16"/>
      <c r="D143" s="13"/>
      <c r="E143" s="13"/>
      <c r="F143" s="14"/>
      <c r="G143" s="15" t="str">
        <f aca="false">IF(D143="","",IFERROR(IF(INDEX('Справочник Qн'!$B$5:$B$23,MATCH(D143,'Справочник Qн'!$A$5:$A$23,0))="","",INDEX('Справочник Qн'!$B$5:$B$23,MATCH(D143,'Справочник Qн'!$A$5:$A$23,0))),""))</f>
        <v/>
      </c>
      <c r="H143" s="14"/>
      <c r="I143" s="15" t="str">
        <f aca="false">IF(H143&lt;&gt;"",H143,G143)</f>
        <v/>
      </c>
      <c r="J143" s="19" t="str">
        <f aca="false">IF(D143="","",IFERROR(IF(INDEX('Справочник Qн'!$D$5:$D$23,MATCH(D143,'Справочник Qн'!$A$5:$A$23,0))="","",INDEX('Справочник Qн'!$D$5:$D$23,MATCH(D143,'Справочник Qн'!$A$5:$A$23,0))),""))</f>
        <v/>
      </c>
      <c r="K143" s="20"/>
      <c r="L143" s="18" t="str">
        <f aca="false">IF(OR(F143="",I143=""),"",F143*I143)</f>
        <v/>
      </c>
      <c r="M143" s="15" t="str">
        <f aca="false">IF(D143="","",IFERROR(IF(INDEX('Справочник Qн'!$E$5:$E$23,MATCH(D143,'Справочник Qн'!$A$5:$A$23,0))="","",INDEX('Справочник Qн'!$E$5:$E$23,MATCH(D143,'Справочник Qн'!$A$5:$A$23,0))),""))</f>
        <v/>
      </c>
      <c r="N143" s="19" t="str">
        <f aca="false">IF(D143="","",IF(I143="","нет Qн: внесите значение вручную и укажите источник",IF(AND(H143&lt;&gt;"",K143=""),"укажите обоснование ручного значения Qн",IF(AND(H143="",J143=""),"в справочнике не указан источник",""))))</f>
        <v/>
      </c>
    </row>
    <row r="144" customFormat="false" ht="15" hidden="false" customHeight="false" outlineLevel="0" collapsed="false">
      <c r="A144" s="17" t="n">
        <v>141</v>
      </c>
      <c r="B144" s="13"/>
      <c r="C144" s="16"/>
      <c r="D144" s="13"/>
      <c r="E144" s="13"/>
      <c r="F144" s="14"/>
      <c r="G144" s="15" t="str">
        <f aca="false">IF(D144="","",IFERROR(IF(INDEX('Справочник Qн'!$B$5:$B$23,MATCH(D144,'Справочник Qн'!$A$5:$A$23,0))="","",INDEX('Справочник Qн'!$B$5:$B$23,MATCH(D144,'Справочник Qн'!$A$5:$A$23,0))),""))</f>
        <v/>
      </c>
      <c r="H144" s="14"/>
      <c r="I144" s="15" t="str">
        <f aca="false">IF(H144&lt;&gt;"",H144,G144)</f>
        <v/>
      </c>
      <c r="J144" s="19" t="str">
        <f aca="false">IF(D144="","",IFERROR(IF(INDEX('Справочник Qн'!$D$5:$D$23,MATCH(D144,'Справочник Qн'!$A$5:$A$23,0))="","",INDEX('Справочник Qн'!$D$5:$D$23,MATCH(D144,'Справочник Qн'!$A$5:$A$23,0))),""))</f>
        <v/>
      </c>
      <c r="K144" s="20"/>
      <c r="L144" s="18" t="str">
        <f aca="false">IF(OR(F144="",I144=""),"",F144*I144)</f>
        <v/>
      </c>
      <c r="M144" s="15" t="str">
        <f aca="false">IF(D144="","",IFERROR(IF(INDEX('Справочник Qн'!$E$5:$E$23,MATCH(D144,'Справочник Qн'!$A$5:$A$23,0))="","",INDEX('Справочник Qн'!$E$5:$E$23,MATCH(D144,'Справочник Qн'!$A$5:$A$23,0))),""))</f>
        <v/>
      </c>
      <c r="N144" s="19" t="str">
        <f aca="false">IF(D144="","",IF(I144="","нет Qн: внесите значение вручную и укажите источник",IF(AND(H144&lt;&gt;"",K144=""),"укажите обоснование ручного значения Qн",IF(AND(H144="",J144=""),"в справочнике не указан источник",""))))</f>
        <v/>
      </c>
    </row>
    <row r="145" customFormat="false" ht="15" hidden="false" customHeight="false" outlineLevel="0" collapsed="false">
      <c r="A145" s="17" t="n">
        <v>142</v>
      </c>
      <c r="B145" s="13"/>
      <c r="C145" s="16"/>
      <c r="D145" s="13"/>
      <c r="E145" s="13"/>
      <c r="F145" s="14"/>
      <c r="G145" s="15" t="str">
        <f aca="false">IF(D145="","",IFERROR(IF(INDEX('Справочник Qн'!$B$5:$B$23,MATCH(D145,'Справочник Qн'!$A$5:$A$23,0))="","",INDEX('Справочник Qн'!$B$5:$B$23,MATCH(D145,'Справочник Qн'!$A$5:$A$23,0))),""))</f>
        <v/>
      </c>
      <c r="H145" s="14"/>
      <c r="I145" s="15" t="str">
        <f aca="false">IF(H145&lt;&gt;"",H145,G145)</f>
        <v/>
      </c>
      <c r="J145" s="19" t="str">
        <f aca="false">IF(D145="","",IFERROR(IF(INDEX('Справочник Qн'!$D$5:$D$23,MATCH(D145,'Справочник Qн'!$A$5:$A$23,0))="","",INDEX('Справочник Qн'!$D$5:$D$23,MATCH(D145,'Справочник Qн'!$A$5:$A$23,0))),""))</f>
        <v/>
      </c>
      <c r="K145" s="20"/>
      <c r="L145" s="18" t="str">
        <f aca="false">IF(OR(F145="",I145=""),"",F145*I145)</f>
        <v/>
      </c>
      <c r="M145" s="15" t="str">
        <f aca="false">IF(D145="","",IFERROR(IF(INDEX('Справочник Qн'!$E$5:$E$23,MATCH(D145,'Справочник Qн'!$A$5:$A$23,0))="","",INDEX('Справочник Qн'!$E$5:$E$23,MATCH(D145,'Справочник Qн'!$A$5:$A$23,0))),""))</f>
        <v/>
      </c>
      <c r="N145" s="19" t="str">
        <f aca="false">IF(D145="","",IF(I145="","нет Qн: внесите значение вручную и укажите источник",IF(AND(H145&lt;&gt;"",K145=""),"укажите обоснование ручного значения Qн",IF(AND(H145="",J145=""),"в справочнике не указан источник",""))))</f>
        <v/>
      </c>
    </row>
    <row r="146" customFormat="false" ht="15" hidden="false" customHeight="false" outlineLevel="0" collapsed="false">
      <c r="A146" s="17" t="n">
        <v>143</v>
      </c>
      <c r="B146" s="13"/>
      <c r="C146" s="16"/>
      <c r="D146" s="13"/>
      <c r="E146" s="13"/>
      <c r="F146" s="14"/>
      <c r="G146" s="15" t="str">
        <f aca="false">IF(D146="","",IFERROR(IF(INDEX('Справочник Qн'!$B$5:$B$23,MATCH(D146,'Справочник Qн'!$A$5:$A$23,0))="","",INDEX('Справочник Qн'!$B$5:$B$23,MATCH(D146,'Справочник Qн'!$A$5:$A$23,0))),""))</f>
        <v/>
      </c>
      <c r="H146" s="14"/>
      <c r="I146" s="15" t="str">
        <f aca="false">IF(H146&lt;&gt;"",H146,G146)</f>
        <v/>
      </c>
      <c r="J146" s="19" t="str">
        <f aca="false">IF(D146="","",IFERROR(IF(INDEX('Справочник Qн'!$D$5:$D$23,MATCH(D146,'Справочник Qн'!$A$5:$A$23,0))="","",INDEX('Справочник Qн'!$D$5:$D$23,MATCH(D146,'Справочник Qн'!$A$5:$A$23,0))),""))</f>
        <v/>
      </c>
      <c r="K146" s="20"/>
      <c r="L146" s="18" t="str">
        <f aca="false">IF(OR(F146="",I146=""),"",F146*I146)</f>
        <v/>
      </c>
      <c r="M146" s="15" t="str">
        <f aca="false">IF(D146="","",IFERROR(IF(INDEX('Справочник Qн'!$E$5:$E$23,MATCH(D146,'Справочник Qн'!$A$5:$A$23,0))="","",INDEX('Справочник Qн'!$E$5:$E$23,MATCH(D146,'Справочник Qн'!$A$5:$A$23,0))),""))</f>
        <v/>
      </c>
      <c r="N146" s="19" t="str">
        <f aca="false">IF(D146="","",IF(I146="","нет Qн: внесите значение вручную и укажите источник",IF(AND(H146&lt;&gt;"",K146=""),"укажите обоснование ручного значения Qн",IF(AND(H146="",J146=""),"в справочнике не указан источник",""))))</f>
        <v/>
      </c>
    </row>
    <row r="147" customFormat="false" ht="15" hidden="false" customHeight="false" outlineLevel="0" collapsed="false">
      <c r="A147" s="17" t="n">
        <v>144</v>
      </c>
      <c r="B147" s="13"/>
      <c r="C147" s="16"/>
      <c r="D147" s="13"/>
      <c r="E147" s="13"/>
      <c r="F147" s="14"/>
      <c r="G147" s="15" t="str">
        <f aca="false">IF(D147="","",IFERROR(IF(INDEX('Справочник Qн'!$B$5:$B$23,MATCH(D147,'Справочник Qн'!$A$5:$A$23,0))="","",INDEX('Справочник Qн'!$B$5:$B$23,MATCH(D147,'Справочник Qн'!$A$5:$A$23,0))),""))</f>
        <v/>
      </c>
      <c r="H147" s="14"/>
      <c r="I147" s="15" t="str">
        <f aca="false">IF(H147&lt;&gt;"",H147,G147)</f>
        <v/>
      </c>
      <c r="J147" s="19" t="str">
        <f aca="false">IF(D147="","",IFERROR(IF(INDEX('Справочник Qн'!$D$5:$D$23,MATCH(D147,'Справочник Qн'!$A$5:$A$23,0))="","",INDEX('Справочник Qн'!$D$5:$D$23,MATCH(D147,'Справочник Qн'!$A$5:$A$23,0))),""))</f>
        <v/>
      </c>
      <c r="K147" s="20"/>
      <c r="L147" s="18" t="str">
        <f aca="false">IF(OR(F147="",I147=""),"",F147*I147)</f>
        <v/>
      </c>
      <c r="M147" s="15" t="str">
        <f aca="false">IF(D147="","",IFERROR(IF(INDEX('Справочник Qн'!$E$5:$E$23,MATCH(D147,'Справочник Qн'!$A$5:$A$23,0))="","",INDEX('Справочник Qн'!$E$5:$E$23,MATCH(D147,'Справочник Qн'!$A$5:$A$23,0))),""))</f>
        <v/>
      </c>
      <c r="N147" s="19" t="str">
        <f aca="false">IF(D147="","",IF(I147="","нет Qн: внесите значение вручную и укажите источник",IF(AND(H147&lt;&gt;"",K147=""),"укажите обоснование ручного значения Qн",IF(AND(H147="",J147=""),"в справочнике не указан источник",""))))</f>
        <v/>
      </c>
    </row>
    <row r="148" customFormat="false" ht="15" hidden="false" customHeight="false" outlineLevel="0" collapsed="false">
      <c r="A148" s="17" t="n">
        <v>145</v>
      </c>
      <c r="B148" s="13"/>
      <c r="C148" s="16"/>
      <c r="D148" s="13"/>
      <c r="E148" s="13"/>
      <c r="F148" s="14"/>
      <c r="G148" s="15" t="str">
        <f aca="false">IF(D148="","",IFERROR(IF(INDEX('Справочник Qн'!$B$5:$B$23,MATCH(D148,'Справочник Qн'!$A$5:$A$23,0))="","",INDEX('Справочник Qн'!$B$5:$B$23,MATCH(D148,'Справочник Qн'!$A$5:$A$23,0))),""))</f>
        <v/>
      </c>
      <c r="H148" s="14"/>
      <c r="I148" s="15" t="str">
        <f aca="false">IF(H148&lt;&gt;"",H148,G148)</f>
        <v/>
      </c>
      <c r="J148" s="19" t="str">
        <f aca="false">IF(D148="","",IFERROR(IF(INDEX('Справочник Qн'!$D$5:$D$23,MATCH(D148,'Справочник Qн'!$A$5:$A$23,0))="","",INDEX('Справочник Qн'!$D$5:$D$23,MATCH(D148,'Справочник Qн'!$A$5:$A$23,0))),""))</f>
        <v/>
      </c>
      <c r="K148" s="20"/>
      <c r="L148" s="18" t="str">
        <f aca="false">IF(OR(F148="",I148=""),"",F148*I148)</f>
        <v/>
      </c>
      <c r="M148" s="15" t="str">
        <f aca="false">IF(D148="","",IFERROR(IF(INDEX('Справочник Qн'!$E$5:$E$23,MATCH(D148,'Справочник Qн'!$A$5:$A$23,0))="","",INDEX('Справочник Qн'!$E$5:$E$23,MATCH(D148,'Справочник Qн'!$A$5:$A$23,0))),""))</f>
        <v/>
      </c>
      <c r="N148" s="19" t="str">
        <f aca="false">IF(D148="","",IF(I148="","нет Qн: внесите значение вручную и укажите источник",IF(AND(H148&lt;&gt;"",K148=""),"укажите обоснование ручного значения Qн",IF(AND(H148="",J148=""),"в справочнике не указан источник",""))))</f>
        <v/>
      </c>
    </row>
    <row r="149" customFormat="false" ht="15" hidden="false" customHeight="false" outlineLevel="0" collapsed="false">
      <c r="A149" s="17" t="n">
        <v>146</v>
      </c>
      <c r="B149" s="13"/>
      <c r="C149" s="16"/>
      <c r="D149" s="13"/>
      <c r="E149" s="13"/>
      <c r="F149" s="14"/>
      <c r="G149" s="15" t="str">
        <f aca="false">IF(D149="","",IFERROR(IF(INDEX('Справочник Qн'!$B$5:$B$23,MATCH(D149,'Справочник Qн'!$A$5:$A$23,0))="","",INDEX('Справочник Qн'!$B$5:$B$23,MATCH(D149,'Справочник Qн'!$A$5:$A$23,0))),""))</f>
        <v/>
      </c>
      <c r="H149" s="14"/>
      <c r="I149" s="15" t="str">
        <f aca="false">IF(H149&lt;&gt;"",H149,G149)</f>
        <v/>
      </c>
      <c r="J149" s="19" t="str">
        <f aca="false">IF(D149="","",IFERROR(IF(INDEX('Справочник Qн'!$D$5:$D$23,MATCH(D149,'Справочник Qн'!$A$5:$A$23,0))="","",INDEX('Справочник Qн'!$D$5:$D$23,MATCH(D149,'Справочник Qн'!$A$5:$A$23,0))),""))</f>
        <v/>
      </c>
      <c r="K149" s="20"/>
      <c r="L149" s="18" t="str">
        <f aca="false">IF(OR(F149="",I149=""),"",F149*I149)</f>
        <v/>
      </c>
      <c r="M149" s="15" t="str">
        <f aca="false">IF(D149="","",IFERROR(IF(INDEX('Справочник Qн'!$E$5:$E$23,MATCH(D149,'Справочник Qн'!$A$5:$A$23,0))="","",INDEX('Справочник Qн'!$E$5:$E$23,MATCH(D149,'Справочник Qн'!$A$5:$A$23,0))),""))</f>
        <v/>
      </c>
      <c r="N149" s="19" t="str">
        <f aca="false">IF(D149="","",IF(I149="","нет Qн: внесите значение вручную и укажите источник",IF(AND(H149&lt;&gt;"",K149=""),"укажите обоснование ручного значения Qн",IF(AND(H149="",J149=""),"в справочнике не указан источник",""))))</f>
        <v/>
      </c>
    </row>
    <row r="150" customFormat="false" ht="15" hidden="false" customHeight="false" outlineLevel="0" collapsed="false">
      <c r="A150" s="17" t="n">
        <v>147</v>
      </c>
      <c r="B150" s="13"/>
      <c r="C150" s="16"/>
      <c r="D150" s="13"/>
      <c r="E150" s="13"/>
      <c r="F150" s="14"/>
      <c r="G150" s="15" t="str">
        <f aca="false">IF(D150="","",IFERROR(IF(INDEX('Справочник Qн'!$B$5:$B$23,MATCH(D150,'Справочник Qн'!$A$5:$A$23,0))="","",INDEX('Справочник Qн'!$B$5:$B$23,MATCH(D150,'Справочник Qн'!$A$5:$A$23,0))),""))</f>
        <v/>
      </c>
      <c r="H150" s="14"/>
      <c r="I150" s="15" t="str">
        <f aca="false">IF(H150&lt;&gt;"",H150,G150)</f>
        <v/>
      </c>
      <c r="J150" s="19" t="str">
        <f aca="false">IF(D150="","",IFERROR(IF(INDEX('Справочник Qн'!$D$5:$D$23,MATCH(D150,'Справочник Qн'!$A$5:$A$23,0))="","",INDEX('Справочник Qн'!$D$5:$D$23,MATCH(D150,'Справочник Qн'!$A$5:$A$23,0))),""))</f>
        <v/>
      </c>
      <c r="K150" s="20"/>
      <c r="L150" s="18" t="str">
        <f aca="false">IF(OR(F150="",I150=""),"",F150*I150)</f>
        <v/>
      </c>
      <c r="M150" s="15" t="str">
        <f aca="false">IF(D150="","",IFERROR(IF(INDEX('Справочник Qн'!$E$5:$E$23,MATCH(D150,'Справочник Qн'!$A$5:$A$23,0))="","",INDEX('Справочник Qн'!$E$5:$E$23,MATCH(D150,'Справочник Qн'!$A$5:$A$23,0))),""))</f>
        <v/>
      </c>
      <c r="N150" s="19" t="str">
        <f aca="false">IF(D150="","",IF(I150="","нет Qн: внесите значение вручную и укажите источник",IF(AND(H150&lt;&gt;"",K150=""),"укажите обоснование ручного значения Qн",IF(AND(H150="",J150=""),"в справочнике не указан источник",""))))</f>
        <v/>
      </c>
    </row>
    <row r="151" customFormat="false" ht="15" hidden="false" customHeight="false" outlineLevel="0" collapsed="false">
      <c r="A151" s="17" t="n">
        <v>148</v>
      </c>
      <c r="B151" s="13"/>
      <c r="C151" s="16"/>
      <c r="D151" s="13"/>
      <c r="E151" s="13"/>
      <c r="F151" s="14"/>
      <c r="G151" s="15" t="str">
        <f aca="false">IF(D151="","",IFERROR(IF(INDEX('Справочник Qн'!$B$5:$B$23,MATCH(D151,'Справочник Qн'!$A$5:$A$23,0))="","",INDEX('Справочник Qн'!$B$5:$B$23,MATCH(D151,'Справочник Qн'!$A$5:$A$23,0))),""))</f>
        <v/>
      </c>
      <c r="H151" s="14"/>
      <c r="I151" s="15" t="str">
        <f aca="false">IF(H151&lt;&gt;"",H151,G151)</f>
        <v/>
      </c>
      <c r="J151" s="19" t="str">
        <f aca="false">IF(D151="","",IFERROR(IF(INDEX('Справочник Qн'!$D$5:$D$23,MATCH(D151,'Справочник Qн'!$A$5:$A$23,0))="","",INDEX('Справочник Qн'!$D$5:$D$23,MATCH(D151,'Справочник Qн'!$A$5:$A$23,0))),""))</f>
        <v/>
      </c>
      <c r="K151" s="20"/>
      <c r="L151" s="18" t="str">
        <f aca="false">IF(OR(F151="",I151=""),"",F151*I151)</f>
        <v/>
      </c>
      <c r="M151" s="15" t="str">
        <f aca="false">IF(D151="","",IFERROR(IF(INDEX('Справочник Qн'!$E$5:$E$23,MATCH(D151,'Справочник Qн'!$A$5:$A$23,0))="","",INDEX('Справочник Qн'!$E$5:$E$23,MATCH(D151,'Справочник Qн'!$A$5:$A$23,0))),""))</f>
        <v/>
      </c>
      <c r="N151" s="19" t="str">
        <f aca="false">IF(D151="","",IF(I151="","нет Qн: внесите значение вручную и укажите источник",IF(AND(H151&lt;&gt;"",K151=""),"укажите обоснование ручного значения Qн",IF(AND(H151="",J151=""),"в справочнике не указан источник",""))))</f>
        <v/>
      </c>
    </row>
    <row r="152" customFormat="false" ht="15" hidden="false" customHeight="false" outlineLevel="0" collapsed="false">
      <c r="A152" s="17" t="n">
        <v>149</v>
      </c>
      <c r="B152" s="13"/>
      <c r="C152" s="16"/>
      <c r="D152" s="13"/>
      <c r="E152" s="13"/>
      <c r="F152" s="14"/>
      <c r="G152" s="15" t="str">
        <f aca="false">IF(D152="","",IFERROR(IF(INDEX('Справочник Qн'!$B$5:$B$23,MATCH(D152,'Справочник Qн'!$A$5:$A$23,0))="","",INDEX('Справочник Qн'!$B$5:$B$23,MATCH(D152,'Справочник Qн'!$A$5:$A$23,0))),""))</f>
        <v/>
      </c>
      <c r="H152" s="14"/>
      <c r="I152" s="15" t="str">
        <f aca="false">IF(H152&lt;&gt;"",H152,G152)</f>
        <v/>
      </c>
      <c r="J152" s="19" t="str">
        <f aca="false">IF(D152="","",IFERROR(IF(INDEX('Справочник Qн'!$D$5:$D$23,MATCH(D152,'Справочник Qн'!$A$5:$A$23,0))="","",INDEX('Справочник Qн'!$D$5:$D$23,MATCH(D152,'Справочник Qн'!$A$5:$A$23,0))),""))</f>
        <v/>
      </c>
      <c r="K152" s="20"/>
      <c r="L152" s="18" t="str">
        <f aca="false">IF(OR(F152="",I152=""),"",F152*I152)</f>
        <v/>
      </c>
      <c r="M152" s="15" t="str">
        <f aca="false">IF(D152="","",IFERROR(IF(INDEX('Справочник Qн'!$E$5:$E$23,MATCH(D152,'Справочник Qн'!$A$5:$A$23,0))="","",INDEX('Справочник Qн'!$E$5:$E$23,MATCH(D152,'Справочник Qн'!$A$5:$A$23,0))),""))</f>
        <v/>
      </c>
      <c r="N152" s="19" t="str">
        <f aca="false">IF(D152="","",IF(I152="","нет Qн: внесите значение вручную и укажите источник",IF(AND(H152&lt;&gt;"",K152=""),"укажите обоснование ручного значения Qн",IF(AND(H152="",J152=""),"в справочнике не указан источник",""))))</f>
        <v/>
      </c>
    </row>
    <row r="153" customFormat="false" ht="15" hidden="false" customHeight="false" outlineLevel="0" collapsed="false">
      <c r="A153" s="17" t="n">
        <v>150</v>
      </c>
      <c r="B153" s="13"/>
      <c r="C153" s="16"/>
      <c r="D153" s="13"/>
      <c r="E153" s="13"/>
      <c r="F153" s="14"/>
      <c r="G153" s="15" t="str">
        <f aca="false">IF(D153="","",IFERROR(IF(INDEX('Справочник Qн'!$B$5:$B$23,MATCH(D153,'Справочник Qн'!$A$5:$A$23,0))="","",INDEX('Справочник Qн'!$B$5:$B$23,MATCH(D153,'Справочник Qн'!$A$5:$A$23,0))),""))</f>
        <v/>
      </c>
      <c r="H153" s="14"/>
      <c r="I153" s="15" t="str">
        <f aca="false">IF(H153&lt;&gt;"",H153,G153)</f>
        <v/>
      </c>
      <c r="J153" s="19" t="str">
        <f aca="false">IF(D153="","",IFERROR(IF(INDEX('Справочник Qн'!$D$5:$D$23,MATCH(D153,'Справочник Qн'!$A$5:$A$23,0))="","",INDEX('Справочник Qн'!$D$5:$D$23,MATCH(D153,'Справочник Qн'!$A$5:$A$23,0))),""))</f>
        <v/>
      </c>
      <c r="K153" s="20"/>
      <c r="L153" s="18" t="str">
        <f aca="false">IF(OR(F153="",I153=""),"",F153*I153)</f>
        <v/>
      </c>
      <c r="M153" s="15" t="str">
        <f aca="false">IF(D153="","",IFERROR(IF(INDEX('Справочник Qн'!$E$5:$E$23,MATCH(D153,'Справочник Qн'!$A$5:$A$23,0))="","",INDEX('Справочник Qн'!$E$5:$E$23,MATCH(D153,'Справочник Qн'!$A$5:$A$23,0))),""))</f>
        <v/>
      </c>
      <c r="N153" s="19" t="str">
        <f aca="false">IF(D153="","",IF(I153="","нет Qн: внесите значение вручную и укажите источник",IF(AND(H153&lt;&gt;"",K153=""),"укажите обоснование ручного значения Qн",IF(AND(H153="",J153=""),"в справочнике не указан источник",""))))</f>
        <v/>
      </c>
    </row>
    <row r="154" customFormat="false" ht="15" hidden="false" customHeight="false" outlineLevel="0" collapsed="false">
      <c r="A154" s="17" t="n">
        <v>151</v>
      </c>
      <c r="B154" s="13"/>
      <c r="C154" s="16"/>
      <c r="D154" s="13"/>
      <c r="E154" s="13"/>
      <c r="F154" s="14"/>
      <c r="G154" s="15" t="str">
        <f aca="false">IF(D154="","",IFERROR(IF(INDEX('Справочник Qн'!$B$5:$B$23,MATCH(D154,'Справочник Qн'!$A$5:$A$23,0))="","",INDEX('Справочник Qн'!$B$5:$B$23,MATCH(D154,'Справочник Qн'!$A$5:$A$23,0))),""))</f>
        <v/>
      </c>
      <c r="H154" s="14"/>
      <c r="I154" s="15" t="str">
        <f aca="false">IF(H154&lt;&gt;"",H154,G154)</f>
        <v/>
      </c>
      <c r="J154" s="19" t="str">
        <f aca="false">IF(D154="","",IFERROR(IF(INDEX('Справочник Qн'!$D$5:$D$23,MATCH(D154,'Справочник Qн'!$A$5:$A$23,0))="","",INDEX('Справочник Qн'!$D$5:$D$23,MATCH(D154,'Справочник Qн'!$A$5:$A$23,0))),""))</f>
        <v/>
      </c>
      <c r="K154" s="20"/>
      <c r="L154" s="18" t="str">
        <f aca="false">IF(OR(F154="",I154=""),"",F154*I154)</f>
        <v/>
      </c>
      <c r="M154" s="15" t="str">
        <f aca="false">IF(D154="","",IFERROR(IF(INDEX('Справочник Qн'!$E$5:$E$23,MATCH(D154,'Справочник Qн'!$A$5:$A$23,0))="","",INDEX('Справочник Qн'!$E$5:$E$23,MATCH(D154,'Справочник Qн'!$A$5:$A$23,0))),""))</f>
        <v/>
      </c>
      <c r="N154" s="19" t="str">
        <f aca="false">IF(D154="","",IF(I154="","нет Qн: внесите значение вручную и укажите источник",IF(AND(H154&lt;&gt;"",K154=""),"укажите обоснование ручного значения Qн",IF(AND(H154="",J154=""),"в справочнике не указан источник",""))))</f>
        <v/>
      </c>
    </row>
    <row r="155" customFormat="false" ht="15" hidden="false" customHeight="false" outlineLevel="0" collapsed="false">
      <c r="A155" s="17" t="n">
        <v>152</v>
      </c>
      <c r="B155" s="13"/>
      <c r="C155" s="16"/>
      <c r="D155" s="13"/>
      <c r="E155" s="13"/>
      <c r="F155" s="14"/>
      <c r="G155" s="15" t="str">
        <f aca="false">IF(D155="","",IFERROR(IF(INDEX('Справочник Qн'!$B$5:$B$23,MATCH(D155,'Справочник Qн'!$A$5:$A$23,0))="","",INDEX('Справочник Qн'!$B$5:$B$23,MATCH(D155,'Справочник Qн'!$A$5:$A$23,0))),""))</f>
        <v/>
      </c>
      <c r="H155" s="14"/>
      <c r="I155" s="15" t="str">
        <f aca="false">IF(H155&lt;&gt;"",H155,G155)</f>
        <v/>
      </c>
      <c r="J155" s="19" t="str">
        <f aca="false">IF(D155="","",IFERROR(IF(INDEX('Справочник Qн'!$D$5:$D$23,MATCH(D155,'Справочник Qн'!$A$5:$A$23,0))="","",INDEX('Справочник Qн'!$D$5:$D$23,MATCH(D155,'Справочник Qн'!$A$5:$A$23,0))),""))</f>
        <v/>
      </c>
      <c r="K155" s="20"/>
      <c r="L155" s="18" t="str">
        <f aca="false">IF(OR(F155="",I155=""),"",F155*I155)</f>
        <v/>
      </c>
      <c r="M155" s="15" t="str">
        <f aca="false">IF(D155="","",IFERROR(IF(INDEX('Справочник Qн'!$E$5:$E$23,MATCH(D155,'Справочник Qн'!$A$5:$A$23,0))="","",INDEX('Справочник Qн'!$E$5:$E$23,MATCH(D155,'Справочник Qн'!$A$5:$A$23,0))),""))</f>
        <v/>
      </c>
      <c r="N155" s="19" t="str">
        <f aca="false">IF(D155="","",IF(I155="","нет Qн: внесите значение вручную и укажите источник",IF(AND(H155&lt;&gt;"",K155=""),"укажите обоснование ручного значения Qн",IF(AND(H155="",J155=""),"в справочнике не указан источник",""))))</f>
        <v/>
      </c>
    </row>
    <row r="156" customFormat="false" ht="15" hidden="false" customHeight="false" outlineLevel="0" collapsed="false">
      <c r="A156" s="17" t="n">
        <v>153</v>
      </c>
      <c r="B156" s="13"/>
      <c r="C156" s="16"/>
      <c r="D156" s="13"/>
      <c r="E156" s="13"/>
      <c r="F156" s="14"/>
      <c r="G156" s="15" t="str">
        <f aca="false">IF(D156="","",IFERROR(IF(INDEX('Справочник Qн'!$B$5:$B$23,MATCH(D156,'Справочник Qн'!$A$5:$A$23,0))="","",INDEX('Справочник Qн'!$B$5:$B$23,MATCH(D156,'Справочник Qн'!$A$5:$A$23,0))),""))</f>
        <v/>
      </c>
      <c r="H156" s="14"/>
      <c r="I156" s="15" t="str">
        <f aca="false">IF(H156&lt;&gt;"",H156,G156)</f>
        <v/>
      </c>
      <c r="J156" s="19" t="str">
        <f aca="false">IF(D156="","",IFERROR(IF(INDEX('Справочник Qн'!$D$5:$D$23,MATCH(D156,'Справочник Qн'!$A$5:$A$23,0))="","",INDEX('Справочник Qн'!$D$5:$D$23,MATCH(D156,'Справочник Qн'!$A$5:$A$23,0))),""))</f>
        <v/>
      </c>
      <c r="K156" s="20"/>
      <c r="L156" s="18" t="str">
        <f aca="false">IF(OR(F156="",I156=""),"",F156*I156)</f>
        <v/>
      </c>
      <c r="M156" s="15" t="str">
        <f aca="false">IF(D156="","",IFERROR(IF(INDEX('Справочник Qн'!$E$5:$E$23,MATCH(D156,'Справочник Qн'!$A$5:$A$23,0))="","",INDEX('Справочник Qн'!$E$5:$E$23,MATCH(D156,'Справочник Qн'!$A$5:$A$23,0))),""))</f>
        <v/>
      </c>
      <c r="N156" s="19" t="str">
        <f aca="false">IF(D156="","",IF(I156="","нет Qн: внесите значение вручную и укажите источник",IF(AND(H156&lt;&gt;"",K156=""),"укажите обоснование ручного значения Qн",IF(AND(H156="",J156=""),"в справочнике не указан источник",""))))</f>
        <v/>
      </c>
    </row>
    <row r="157" customFormat="false" ht="15" hidden="false" customHeight="false" outlineLevel="0" collapsed="false">
      <c r="A157" s="17" t="n">
        <v>154</v>
      </c>
      <c r="B157" s="13"/>
      <c r="C157" s="16"/>
      <c r="D157" s="13"/>
      <c r="E157" s="13"/>
      <c r="F157" s="14"/>
      <c r="G157" s="15" t="str">
        <f aca="false">IF(D157="","",IFERROR(IF(INDEX('Справочник Qн'!$B$5:$B$23,MATCH(D157,'Справочник Qн'!$A$5:$A$23,0))="","",INDEX('Справочник Qн'!$B$5:$B$23,MATCH(D157,'Справочник Qн'!$A$5:$A$23,0))),""))</f>
        <v/>
      </c>
      <c r="H157" s="14"/>
      <c r="I157" s="15" t="str">
        <f aca="false">IF(H157&lt;&gt;"",H157,G157)</f>
        <v/>
      </c>
      <c r="J157" s="19" t="str">
        <f aca="false">IF(D157="","",IFERROR(IF(INDEX('Справочник Qн'!$D$5:$D$23,MATCH(D157,'Справочник Qн'!$A$5:$A$23,0))="","",INDEX('Справочник Qн'!$D$5:$D$23,MATCH(D157,'Справочник Qн'!$A$5:$A$23,0))),""))</f>
        <v/>
      </c>
      <c r="K157" s="20"/>
      <c r="L157" s="18" t="str">
        <f aca="false">IF(OR(F157="",I157=""),"",F157*I157)</f>
        <v/>
      </c>
      <c r="M157" s="15" t="str">
        <f aca="false">IF(D157="","",IFERROR(IF(INDEX('Справочник Qн'!$E$5:$E$23,MATCH(D157,'Справочник Qн'!$A$5:$A$23,0))="","",INDEX('Справочник Qн'!$E$5:$E$23,MATCH(D157,'Справочник Qн'!$A$5:$A$23,0))),""))</f>
        <v/>
      </c>
      <c r="N157" s="19" t="str">
        <f aca="false">IF(D157="","",IF(I157="","нет Qн: внесите значение вручную и укажите источник",IF(AND(H157&lt;&gt;"",K157=""),"укажите обоснование ручного значения Qн",IF(AND(H157="",J157=""),"в справочнике не указан источник",""))))</f>
        <v/>
      </c>
    </row>
    <row r="158" customFormat="false" ht="15" hidden="false" customHeight="false" outlineLevel="0" collapsed="false">
      <c r="A158" s="17" t="n">
        <v>155</v>
      </c>
      <c r="B158" s="13"/>
      <c r="C158" s="16"/>
      <c r="D158" s="13"/>
      <c r="E158" s="13"/>
      <c r="F158" s="14"/>
      <c r="G158" s="15" t="str">
        <f aca="false">IF(D158="","",IFERROR(IF(INDEX('Справочник Qн'!$B$5:$B$23,MATCH(D158,'Справочник Qн'!$A$5:$A$23,0))="","",INDEX('Справочник Qн'!$B$5:$B$23,MATCH(D158,'Справочник Qн'!$A$5:$A$23,0))),""))</f>
        <v/>
      </c>
      <c r="H158" s="14"/>
      <c r="I158" s="15" t="str">
        <f aca="false">IF(H158&lt;&gt;"",H158,G158)</f>
        <v/>
      </c>
      <c r="J158" s="19" t="str">
        <f aca="false">IF(D158="","",IFERROR(IF(INDEX('Справочник Qн'!$D$5:$D$23,MATCH(D158,'Справочник Qн'!$A$5:$A$23,0))="","",INDEX('Справочник Qн'!$D$5:$D$23,MATCH(D158,'Справочник Qн'!$A$5:$A$23,0))),""))</f>
        <v/>
      </c>
      <c r="K158" s="20"/>
      <c r="L158" s="18" t="str">
        <f aca="false">IF(OR(F158="",I158=""),"",F158*I158)</f>
        <v/>
      </c>
      <c r="M158" s="15" t="str">
        <f aca="false">IF(D158="","",IFERROR(IF(INDEX('Справочник Qн'!$E$5:$E$23,MATCH(D158,'Справочник Qн'!$A$5:$A$23,0))="","",INDEX('Справочник Qн'!$E$5:$E$23,MATCH(D158,'Справочник Qн'!$A$5:$A$23,0))),""))</f>
        <v/>
      </c>
      <c r="N158" s="19" t="str">
        <f aca="false">IF(D158="","",IF(I158="","нет Qн: внесите значение вручную и укажите источник",IF(AND(H158&lt;&gt;"",K158=""),"укажите обоснование ручного значения Qн",IF(AND(H158="",J158=""),"в справочнике не указан источник",""))))</f>
        <v/>
      </c>
    </row>
    <row r="159" customFormat="false" ht="15" hidden="false" customHeight="false" outlineLevel="0" collapsed="false">
      <c r="A159" s="17" t="n">
        <v>156</v>
      </c>
      <c r="B159" s="13"/>
      <c r="C159" s="16"/>
      <c r="D159" s="13"/>
      <c r="E159" s="13"/>
      <c r="F159" s="14"/>
      <c r="G159" s="15" t="str">
        <f aca="false">IF(D159="","",IFERROR(IF(INDEX('Справочник Qн'!$B$5:$B$23,MATCH(D159,'Справочник Qн'!$A$5:$A$23,0))="","",INDEX('Справочник Qн'!$B$5:$B$23,MATCH(D159,'Справочник Qн'!$A$5:$A$23,0))),""))</f>
        <v/>
      </c>
      <c r="H159" s="14"/>
      <c r="I159" s="15" t="str">
        <f aca="false">IF(H159&lt;&gt;"",H159,G159)</f>
        <v/>
      </c>
      <c r="J159" s="19" t="str">
        <f aca="false">IF(D159="","",IFERROR(IF(INDEX('Справочник Qн'!$D$5:$D$23,MATCH(D159,'Справочник Qн'!$A$5:$A$23,0))="","",INDEX('Справочник Qн'!$D$5:$D$23,MATCH(D159,'Справочник Qн'!$A$5:$A$23,0))),""))</f>
        <v/>
      </c>
      <c r="K159" s="20"/>
      <c r="L159" s="18" t="str">
        <f aca="false">IF(OR(F159="",I159=""),"",F159*I159)</f>
        <v/>
      </c>
      <c r="M159" s="15" t="str">
        <f aca="false">IF(D159="","",IFERROR(IF(INDEX('Справочник Qн'!$E$5:$E$23,MATCH(D159,'Справочник Qн'!$A$5:$A$23,0))="","",INDEX('Справочник Qн'!$E$5:$E$23,MATCH(D159,'Справочник Qн'!$A$5:$A$23,0))),""))</f>
        <v/>
      </c>
      <c r="N159" s="19" t="str">
        <f aca="false">IF(D159="","",IF(I159="","нет Qн: внесите значение вручную и укажите источник",IF(AND(H159&lt;&gt;"",K159=""),"укажите обоснование ручного значения Qн",IF(AND(H159="",J159=""),"в справочнике не указан источник",""))))</f>
        <v/>
      </c>
    </row>
    <row r="160" customFormat="false" ht="15" hidden="false" customHeight="false" outlineLevel="0" collapsed="false">
      <c r="A160" s="17" t="n">
        <v>157</v>
      </c>
      <c r="B160" s="13"/>
      <c r="C160" s="16"/>
      <c r="D160" s="13"/>
      <c r="E160" s="13"/>
      <c r="F160" s="14"/>
      <c r="G160" s="15" t="str">
        <f aca="false">IF(D160="","",IFERROR(IF(INDEX('Справочник Qн'!$B$5:$B$23,MATCH(D160,'Справочник Qн'!$A$5:$A$23,0))="","",INDEX('Справочник Qн'!$B$5:$B$23,MATCH(D160,'Справочник Qн'!$A$5:$A$23,0))),""))</f>
        <v/>
      </c>
      <c r="H160" s="14"/>
      <c r="I160" s="15" t="str">
        <f aca="false">IF(H160&lt;&gt;"",H160,G160)</f>
        <v/>
      </c>
      <c r="J160" s="19" t="str">
        <f aca="false">IF(D160="","",IFERROR(IF(INDEX('Справочник Qн'!$D$5:$D$23,MATCH(D160,'Справочник Qн'!$A$5:$A$23,0))="","",INDEX('Справочник Qн'!$D$5:$D$23,MATCH(D160,'Справочник Qн'!$A$5:$A$23,0))),""))</f>
        <v/>
      </c>
      <c r="K160" s="20"/>
      <c r="L160" s="18" t="str">
        <f aca="false">IF(OR(F160="",I160=""),"",F160*I160)</f>
        <v/>
      </c>
      <c r="M160" s="15" t="str">
        <f aca="false">IF(D160="","",IFERROR(IF(INDEX('Справочник Qн'!$E$5:$E$23,MATCH(D160,'Справочник Qн'!$A$5:$A$23,0))="","",INDEX('Справочник Qн'!$E$5:$E$23,MATCH(D160,'Справочник Qн'!$A$5:$A$23,0))),""))</f>
        <v/>
      </c>
      <c r="N160" s="19" t="str">
        <f aca="false">IF(D160="","",IF(I160="","нет Qн: внесите значение вручную и укажите источник",IF(AND(H160&lt;&gt;"",K160=""),"укажите обоснование ручного значения Qн",IF(AND(H160="",J160=""),"в справочнике не указан источник",""))))</f>
        <v/>
      </c>
    </row>
    <row r="161" customFormat="false" ht="15" hidden="false" customHeight="false" outlineLevel="0" collapsed="false">
      <c r="A161" s="17" t="n">
        <v>158</v>
      </c>
      <c r="B161" s="13"/>
      <c r="C161" s="16"/>
      <c r="D161" s="13"/>
      <c r="E161" s="13"/>
      <c r="F161" s="14"/>
      <c r="G161" s="15" t="str">
        <f aca="false">IF(D161="","",IFERROR(IF(INDEX('Справочник Qн'!$B$5:$B$23,MATCH(D161,'Справочник Qн'!$A$5:$A$23,0))="","",INDEX('Справочник Qн'!$B$5:$B$23,MATCH(D161,'Справочник Qн'!$A$5:$A$23,0))),""))</f>
        <v/>
      </c>
      <c r="H161" s="14"/>
      <c r="I161" s="15" t="str">
        <f aca="false">IF(H161&lt;&gt;"",H161,G161)</f>
        <v/>
      </c>
      <c r="J161" s="19" t="str">
        <f aca="false">IF(D161="","",IFERROR(IF(INDEX('Справочник Qн'!$D$5:$D$23,MATCH(D161,'Справочник Qн'!$A$5:$A$23,0))="","",INDEX('Справочник Qн'!$D$5:$D$23,MATCH(D161,'Справочник Qн'!$A$5:$A$23,0))),""))</f>
        <v/>
      </c>
      <c r="K161" s="20"/>
      <c r="L161" s="18" t="str">
        <f aca="false">IF(OR(F161="",I161=""),"",F161*I161)</f>
        <v/>
      </c>
      <c r="M161" s="15" t="str">
        <f aca="false">IF(D161="","",IFERROR(IF(INDEX('Справочник Qн'!$E$5:$E$23,MATCH(D161,'Справочник Qн'!$A$5:$A$23,0))="","",INDEX('Справочник Qн'!$E$5:$E$23,MATCH(D161,'Справочник Qн'!$A$5:$A$23,0))),""))</f>
        <v/>
      </c>
      <c r="N161" s="19" t="str">
        <f aca="false">IF(D161="","",IF(I161="","нет Qн: внесите значение вручную и укажите источник",IF(AND(H161&lt;&gt;"",K161=""),"укажите обоснование ручного значения Qн",IF(AND(H161="",J161=""),"в справочнике не указан источник",""))))</f>
        <v/>
      </c>
    </row>
    <row r="162" customFormat="false" ht="15" hidden="false" customHeight="false" outlineLevel="0" collapsed="false">
      <c r="A162" s="17" t="n">
        <v>159</v>
      </c>
      <c r="B162" s="13"/>
      <c r="C162" s="16"/>
      <c r="D162" s="13"/>
      <c r="E162" s="13"/>
      <c r="F162" s="14"/>
      <c r="G162" s="15" t="str">
        <f aca="false">IF(D162="","",IFERROR(IF(INDEX('Справочник Qн'!$B$5:$B$23,MATCH(D162,'Справочник Qн'!$A$5:$A$23,0))="","",INDEX('Справочник Qн'!$B$5:$B$23,MATCH(D162,'Справочник Qн'!$A$5:$A$23,0))),""))</f>
        <v/>
      </c>
      <c r="H162" s="14"/>
      <c r="I162" s="15" t="str">
        <f aca="false">IF(H162&lt;&gt;"",H162,G162)</f>
        <v/>
      </c>
      <c r="J162" s="19" t="str">
        <f aca="false">IF(D162="","",IFERROR(IF(INDEX('Справочник Qн'!$D$5:$D$23,MATCH(D162,'Справочник Qн'!$A$5:$A$23,0))="","",INDEX('Справочник Qн'!$D$5:$D$23,MATCH(D162,'Справочник Qн'!$A$5:$A$23,0))),""))</f>
        <v/>
      </c>
      <c r="K162" s="20"/>
      <c r="L162" s="18" t="str">
        <f aca="false">IF(OR(F162="",I162=""),"",F162*I162)</f>
        <v/>
      </c>
      <c r="M162" s="15" t="str">
        <f aca="false">IF(D162="","",IFERROR(IF(INDEX('Справочник Qн'!$E$5:$E$23,MATCH(D162,'Справочник Qн'!$A$5:$A$23,0))="","",INDEX('Справочник Qн'!$E$5:$E$23,MATCH(D162,'Справочник Qн'!$A$5:$A$23,0))),""))</f>
        <v/>
      </c>
      <c r="N162" s="19" t="str">
        <f aca="false">IF(D162="","",IF(I162="","нет Qн: внесите значение вручную и укажите источник",IF(AND(H162&lt;&gt;"",K162=""),"укажите обоснование ручного значения Qн",IF(AND(H162="",J162=""),"в справочнике не указан источник",""))))</f>
        <v/>
      </c>
    </row>
    <row r="163" customFormat="false" ht="15" hidden="false" customHeight="false" outlineLevel="0" collapsed="false">
      <c r="A163" s="17" t="n">
        <v>160</v>
      </c>
      <c r="B163" s="13"/>
      <c r="C163" s="16"/>
      <c r="D163" s="13"/>
      <c r="E163" s="13"/>
      <c r="F163" s="14"/>
      <c r="G163" s="15" t="str">
        <f aca="false">IF(D163="","",IFERROR(IF(INDEX('Справочник Qн'!$B$5:$B$23,MATCH(D163,'Справочник Qн'!$A$5:$A$23,0))="","",INDEX('Справочник Qн'!$B$5:$B$23,MATCH(D163,'Справочник Qн'!$A$5:$A$23,0))),""))</f>
        <v/>
      </c>
      <c r="H163" s="14"/>
      <c r="I163" s="15" t="str">
        <f aca="false">IF(H163&lt;&gt;"",H163,G163)</f>
        <v/>
      </c>
      <c r="J163" s="19" t="str">
        <f aca="false">IF(D163="","",IFERROR(IF(INDEX('Справочник Qн'!$D$5:$D$23,MATCH(D163,'Справочник Qн'!$A$5:$A$23,0))="","",INDEX('Справочник Qн'!$D$5:$D$23,MATCH(D163,'Справочник Qн'!$A$5:$A$23,0))),""))</f>
        <v/>
      </c>
      <c r="K163" s="20"/>
      <c r="L163" s="18" t="str">
        <f aca="false">IF(OR(F163="",I163=""),"",F163*I163)</f>
        <v/>
      </c>
      <c r="M163" s="15" t="str">
        <f aca="false">IF(D163="","",IFERROR(IF(INDEX('Справочник Qн'!$E$5:$E$23,MATCH(D163,'Справочник Qн'!$A$5:$A$23,0))="","",INDEX('Справочник Qн'!$E$5:$E$23,MATCH(D163,'Справочник Qн'!$A$5:$A$23,0))),""))</f>
        <v/>
      </c>
      <c r="N163" s="19" t="str">
        <f aca="false">IF(D163="","",IF(I163="","нет Qн: внесите значение вручную и укажите источник",IF(AND(H163&lt;&gt;"",K163=""),"укажите обоснование ручного значения Qн",IF(AND(H163="",J163=""),"в справочнике не указан источник",""))))</f>
        <v/>
      </c>
    </row>
    <row r="164" customFormat="false" ht="15" hidden="false" customHeight="false" outlineLevel="0" collapsed="false">
      <c r="A164" s="17" t="n">
        <v>161</v>
      </c>
      <c r="B164" s="13"/>
      <c r="C164" s="16"/>
      <c r="D164" s="13"/>
      <c r="E164" s="13"/>
      <c r="F164" s="14"/>
      <c r="G164" s="15" t="str">
        <f aca="false">IF(D164="","",IFERROR(IF(INDEX('Справочник Qн'!$B$5:$B$23,MATCH(D164,'Справочник Qн'!$A$5:$A$23,0))="","",INDEX('Справочник Qн'!$B$5:$B$23,MATCH(D164,'Справочник Qн'!$A$5:$A$23,0))),""))</f>
        <v/>
      </c>
      <c r="H164" s="14"/>
      <c r="I164" s="15" t="str">
        <f aca="false">IF(H164&lt;&gt;"",H164,G164)</f>
        <v/>
      </c>
      <c r="J164" s="19" t="str">
        <f aca="false">IF(D164="","",IFERROR(IF(INDEX('Справочник Qн'!$D$5:$D$23,MATCH(D164,'Справочник Qн'!$A$5:$A$23,0))="","",INDEX('Справочник Qн'!$D$5:$D$23,MATCH(D164,'Справочник Qн'!$A$5:$A$23,0))),""))</f>
        <v/>
      </c>
      <c r="K164" s="20"/>
      <c r="L164" s="18" t="str">
        <f aca="false">IF(OR(F164="",I164=""),"",F164*I164)</f>
        <v/>
      </c>
      <c r="M164" s="15" t="str">
        <f aca="false">IF(D164="","",IFERROR(IF(INDEX('Справочник Qн'!$E$5:$E$23,MATCH(D164,'Справочник Qн'!$A$5:$A$23,0))="","",INDEX('Справочник Qн'!$E$5:$E$23,MATCH(D164,'Справочник Qн'!$A$5:$A$23,0))),""))</f>
        <v/>
      </c>
      <c r="N164" s="19" t="str">
        <f aca="false">IF(D164="","",IF(I164="","нет Qн: внесите значение вручную и укажите источник",IF(AND(H164&lt;&gt;"",K164=""),"укажите обоснование ручного значения Qн",IF(AND(H164="",J164=""),"в справочнике не указан источник",""))))</f>
        <v/>
      </c>
    </row>
    <row r="165" customFormat="false" ht="15" hidden="false" customHeight="false" outlineLevel="0" collapsed="false">
      <c r="A165" s="17" t="n">
        <v>162</v>
      </c>
      <c r="B165" s="13"/>
      <c r="C165" s="16"/>
      <c r="D165" s="13"/>
      <c r="E165" s="13"/>
      <c r="F165" s="14"/>
      <c r="G165" s="15" t="str">
        <f aca="false">IF(D165="","",IFERROR(IF(INDEX('Справочник Qн'!$B$5:$B$23,MATCH(D165,'Справочник Qн'!$A$5:$A$23,0))="","",INDEX('Справочник Qн'!$B$5:$B$23,MATCH(D165,'Справочник Qн'!$A$5:$A$23,0))),""))</f>
        <v/>
      </c>
      <c r="H165" s="14"/>
      <c r="I165" s="15" t="str">
        <f aca="false">IF(H165&lt;&gt;"",H165,G165)</f>
        <v/>
      </c>
      <c r="J165" s="19" t="str">
        <f aca="false">IF(D165="","",IFERROR(IF(INDEX('Справочник Qн'!$D$5:$D$23,MATCH(D165,'Справочник Qн'!$A$5:$A$23,0))="","",INDEX('Справочник Qн'!$D$5:$D$23,MATCH(D165,'Справочник Qн'!$A$5:$A$23,0))),""))</f>
        <v/>
      </c>
      <c r="K165" s="20"/>
      <c r="L165" s="18" t="str">
        <f aca="false">IF(OR(F165="",I165=""),"",F165*I165)</f>
        <v/>
      </c>
      <c r="M165" s="15" t="str">
        <f aca="false">IF(D165="","",IFERROR(IF(INDEX('Справочник Qн'!$E$5:$E$23,MATCH(D165,'Справочник Qн'!$A$5:$A$23,0))="","",INDEX('Справочник Qн'!$E$5:$E$23,MATCH(D165,'Справочник Qн'!$A$5:$A$23,0))),""))</f>
        <v/>
      </c>
      <c r="N165" s="19" t="str">
        <f aca="false">IF(D165="","",IF(I165="","нет Qн: внесите значение вручную и укажите источник",IF(AND(H165&lt;&gt;"",K165=""),"укажите обоснование ручного значения Qн",IF(AND(H165="",J165=""),"в справочнике не указан источник",""))))</f>
        <v/>
      </c>
    </row>
    <row r="166" customFormat="false" ht="15" hidden="false" customHeight="false" outlineLevel="0" collapsed="false">
      <c r="A166" s="17" t="n">
        <v>163</v>
      </c>
      <c r="B166" s="13"/>
      <c r="C166" s="16"/>
      <c r="D166" s="13"/>
      <c r="E166" s="13"/>
      <c r="F166" s="14"/>
      <c r="G166" s="15" t="str">
        <f aca="false">IF(D166="","",IFERROR(IF(INDEX('Справочник Qн'!$B$5:$B$23,MATCH(D166,'Справочник Qн'!$A$5:$A$23,0))="","",INDEX('Справочник Qн'!$B$5:$B$23,MATCH(D166,'Справочник Qн'!$A$5:$A$23,0))),""))</f>
        <v/>
      </c>
      <c r="H166" s="14"/>
      <c r="I166" s="15" t="str">
        <f aca="false">IF(H166&lt;&gt;"",H166,G166)</f>
        <v/>
      </c>
      <c r="J166" s="19" t="str">
        <f aca="false">IF(D166="","",IFERROR(IF(INDEX('Справочник Qн'!$D$5:$D$23,MATCH(D166,'Справочник Qн'!$A$5:$A$23,0))="","",INDEX('Справочник Qн'!$D$5:$D$23,MATCH(D166,'Справочник Qн'!$A$5:$A$23,0))),""))</f>
        <v/>
      </c>
      <c r="K166" s="20"/>
      <c r="L166" s="18" t="str">
        <f aca="false">IF(OR(F166="",I166=""),"",F166*I166)</f>
        <v/>
      </c>
      <c r="M166" s="15" t="str">
        <f aca="false">IF(D166="","",IFERROR(IF(INDEX('Справочник Qн'!$E$5:$E$23,MATCH(D166,'Справочник Qн'!$A$5:$A$23,0))="","",INDEX('Справочник Qн'!$E$5:$E$23,MATCH(D166,'Справочник Qн'!$A$5:$A$23,0))),""))</f>
        <v/>
      </c>
      <c r="N166" s="19" t="str">
        <f aca="false">IF(D166="","",IF(I166="","нет Qн: внесите значение вручную и укажите источник",IF(AND(H166&lt;&gt;"",K166=""),"укажите обоснование ручного значения Qн",IF(AND(H166="",J166=""),"в справочнике не указан источник",""))))</f>
        <v/>
      </c>
    </row>
    <row r="167" customFormat="false" ht="15" hidden="false" customHeight="false" outlineLevel="0" collapsed="false">
      <c r="A167" s="17" t="n">
        <v>164</v>
      </c>
      <c r="B167" s="13"/>
      <c r="C167" s="16"/>
      <c r="D167" s="13"/>
      <c r="E167" s="13"/>
      <c r="F167" s="14"/>
      <c r="G167" s="15" t="str">
        <f aca="false">IF(D167="","",IFERROR(IF(INDEX('Справочник Qн'!$B$5:$B$23,MATCH(D167,'Справочник Qн'!$A$5:$A$23,0))="","",INDEX('Справочник Qн'!$B$5:$B$23,MATCH(D167,'Справочник Qн'!$A$5:$A$23,0))),""))</f>
        <v/>
      </c>
      <c r="H167" s="14"/>
      <c r="I167" s="15" t="str">
        <f aca="false">IF(H167&lt;&gt;"",H167,G167)</f>
        <v/>
      </c>
      <c r="J167" s="19" t="str">
        <f aca="false">IF(D167="","",IFERROR(IF(INDEX('Справочник Qн'!$D$5:$D$23,MATCH(D167,'Справочник Qн'!$A$5:$A$23,0))="","",INDEX('Справочник Qн'!$D$5:$D$23,MATCH(D167,'Справочник Qн'!$A$5:$A$23,0))),""))</f>
        <v/>
      </c>
      <c r="K167" s="20"/>
      <c r="L167" s="18" t="str">
        <f aca="false">IF(OR(F167="",I167=""),"",F167*I167)</f>
        <v/>
      </c>
      <c r="M167" s="15" t="str">
        <f aca="false">IF(D167="","",IFERROR(IF(INDEX('Справочник Qн'!$E$5:$E$23,MATCH(D167,'Справочник Qн'!$A$5:$A$23,0))="","",INDEX('Справочник Qн'!$E$5:$E$23,MATCH(D167,'Справочник Qн'!$A$5:$A$23,0))),""))</f>
        <v/>
      </c>
      <c r="N167" s="19" t="str">
        <f aca="false">IF(D167="","",IF(I167="","нет Qн: внесите значение вручную и укажите источник",IF(AND(H167&lt;&gt;"",K167=""),"укажите обоснование ручного значения Qн",IF(AND(H167="",J167=""),"в справочнике не указан источник",""))))</f>
        <v/>
      </c>
    </row>
    <row r="168" customFormat="false" ht="15" hidden="false" customHeight="false" outlineLevel="0" collapsed="false">
      <c r="A168" s="17" t="n">
        <v>165</v>
      </c>
      <c r="B168" s="13"/>
      <c r="C168" s="16"/>
      <c r="D168" s="13"/>
      <c r="E168" s="13"/>
      <c r="F168" s="14"/>
      <c r="G168" s="15" t="str">
        <f aca="false">IF(D168="","",IFERROR(IF(INDEX('Справочник Qн'!$B$5:$B$23,MATCH(D168,'Справочник Qн'!$A$5:$A$23,0))="","",INDEX('Справочник Qн'!$B$5:$B$23,MATCH(D168,'Справочник Qн'!$A$5:$A$23,0))),""))</f>
        <v/>
      </c>
      <c r="H168" s="14"/>
      <c r="I168" s="15" t="str">
        <f aca="false">IF(H168&lt;&gt;"",H168,G168)</f>
        <v/>
      </c>
      <c r="J168" s="19" t="str">
        <f aca="false">IF(D168="","",IFERROR(IF(INDEX('Справочник Qн'!$D$5:$D$23,MATCH(D168,'Справочник Qн'!$A$5:$A$23,0))="","",INDEX('Справочник Qн'!$D$5:$D$23,MATCH(D168,'Справочник Qн'!$A$5:$A$23,0))),""))</f>
        <v/>
      </c>
      <c r="K168" s="20"/>
      <c r="L168" s="18" t="str">
        <f aca="false">IF(OR(F168="",I168=""),"",F168*I168)</f>
        <v/>
      </c>
      <c r="M168" s="15" t="str">
        <f aca="false">IF(D168="","",IFERROR(IF(INDEX('Справочник Qн'!$E$5:$E$23,MATCH(D168,'Справочник Qн'!$A$5:$A$23,0))="","",INDEX('Справочник Qн'!$E$5:$E$23,MATCH(D168,'Справочник Qн'!$A$5:$A$23,0))),""))</f>
        <v/>
      </c>
      <c r="N168" s="19" t="str">
        <f aca="false">IF(D168="","",IF(I168="","нет Qн: внесите значение вручную и укажите источник",IF(AND(H168&lt;&gt;"",K168=""),"укажите обоснование ручного значения Qн",IF(AND(H168="",J168=""),"в справочнике не указан источник",""))))</f>
        <v/>
      </c>
    </row>
    <row r="169" customFormat="false" ht="15" hidden="false" customHeight="false" outlineLevel="0" collapsed="false">
      <c r="A169" s="17" t="n">
        <v>166</v>
      </c>
      <c r="B169" s="13"/>
      <c r="C169" s="16"/>
      <c r="D169" s="13"/>
      <c r="E169" s="13"/>
      <c r="F169" s="14"/>
      <c r="G169" s="15" t="str">
        <f aca="false">IF(D169="","",IFERROR(IF(INDEX('Справочник Qн'!$B$5:$B$23,MATCH(D169,'Справочник Qн'!$A$5:$A$23,0))="","",INDEX('Справочник Qн'!$B$5:$B$23,MATCH(D169,'Справочник Qн'!$A$5:$A$23,0))),""))</f>
        <v/>
      </c>
      <c r="H169" s="14"/>
      <c r="I169" s="15" t="str">
        <f aca="false">IF(H169&lt;&gt;"",H169,G169)</f>
        <v/>
      </c>
      <c r="J169" s="19" t="str">
        <f aca="false">IF(D169="","",IFERROR(IF(INDEX('Справочник Qн'!$D$5:$D$23,MATCH(D169,'Справочник Qн'!$A$5:$A$23,0))="","",INDEX('Справочник Qн'!$D$5:$D$23,MATCH(D169,'Справочник Qн'!$A$5:$A$23,0))),""))</f>
        <v/>
      </c>
      <c r="K169" s="20"/>
      <c r="L169" s="18" t="str">
        <f aca="false">IF(OR(F169="",I169=""),"",F169*I169)</f>
        <v/>
      </c>
      <c r="M169" s="15" t="str">
        <f aca="false">IF(D169="","",IFERROR(IF(INDEX('Справочник Qн'!$E$5:$E$23,MATCH(D169,'Справочник Qн'!$A$5:$A$23,0))="","",INDEX('Справочник Qн'!$E$5:$E$23,MATCH(D169,'Справочник Qн'!$A$5:$A$23,0))),""))</f>
        <v/>
      </c>
      <c r="N169" s="19" t="str">
        <f aca="false">IF(D169="","",IF(I169="","нет Qн: внесите значение вручную и укажите источник",IF(AND(H169&lt;&gt;"",K169=""),"укажите обоснование ручного значения Qн",IF(AND(H169="",J169=""),"в справочнике не указан источник",""))))</f>
        <v/>
      </c>
    </row>
    <row r="170" customFormat="false" ht="15" hidden="false" customHeight="false" outlineLevel="0" collapsed="false">
      <c r="A170" s="17" t="n">
        <v>167</v>
      </c>
      <c r="B170" s="13"/>
      <c r="C170" s="16"/>
      <c r="D170" s="13"/>
      <c r="E170" s="13"/>
      <c r="F170" s="14"/>
      <c r="G170" s="15" t="str">
        <f aca="false">IF(D170="","",IFERROR(IF(INDEX('Справочник Qн'!$B$5:$B$23,MATCH(D170,'Справочник Qн'!$A$5:$A$23,0))="","",INDEX('Справочник Qн'!$B$5:$B$23,MATCH(D170,'Справочник Qн'!$A$5:$A$23,0))),""))</f>
        <v/>
      </c>
      <c r="H170" s="14"/>
      <c r="I170" s="15" t="str">
        <f aca="false">IF(H170&lt;&gt;"",H170,G170)</f>
        <v/>
      </c>
      <c r="J170" s="19" t="str">
        <f aca="false">IF(D170="","",IFERROR(IF(INDEX('Справочник Qн'!$D$5:$D$23,MATCH(D170,'Справочник Qн'!$A$5:$A$23,0))="","",INDEX('Справочник Qн'!$D$5:$D$23,MATCH(D170,'Справочник Qн'!$A$5:$A$23,0))),""))</f>
        <v/>
      </c>
      <c r="K170" s="20"/>
      <c r="L170" s="18" t="str">
        <f aca="false">IF(OR(F170="",I170=""),"",F170*I170)</f>
        <v/>
      </c>
      <c r="M170" s="15" t="str">
        <f aca="false">IF(D170="","",IFERROR(IF(INDEX('Справочник Qн'!$E$5:$E$23,MATCH(D170,'Справочник Qн'!$A$5:$A$23,0))="","",INDEX('Справочник Qн'!$E$5:$E$23,MATCH(D170,'Справочник Qн'!$A$5:$A$23,0))),""))</f>
        <v/>
      </c>
      <c r="N170" s="19" t="str">
        <f aca="false">IF(D170="","",IF(I170="","нет Qн: внесите значение вручную и укажите источник",IF(AND(H170&lt;&gt;"",K170=""),"укажите обоснование ручного значения Qн",IF(AND(H170="",J170=""),"в справочнике не указан источник",""))))</f>
        <v/>
      </c>
    </row>
    <row r="171" customFormat="false" ht="15" hidden="false" customHeight="false" outlineLevel="0" collapsed="false">
      <c r="A171" s="17" t="n">
        <v>168</v>
      </c>
      <c r="B171" s="13"/>
      <c r="C171" s="16"/>
      <c r="D171" s="13"/>
      <c r="E171" s="13"/>
      <c r="F171" s="14"/>
      <c r="G171" s="15" t="str">
        <f aca="false">IF(D171="","",IFERROR(IF(INDEX('Справочник Qн'!$B$5:$B$23,MATCH(D171,'Справочник Qн'!$A$5:$A$23,0))="","",INDEX('Справочник Qн'!$B$5:$B$23,MATCH(D171,'Справочник Qн'!$A$5:$A$23,0))),""))</f>
        <v/>
      </c>
      <c r="H171" s="14"/>
      <c r="I171" s="15" t="str">
        <f aca="false">IF(H171&lt;&gt;"",H171,G171)</f>
        <v/>
      </c>
      <c r="J171" s="19" t="str">
        <f aca="false">IF(D171="","",IFERROR(IF(INDEX('Справочник Qн'!$D$5:$D$23,MATCH(D171,'Справочник Qн'!$A$5:$A$23,0))="","",INDEX('Справочник Qн'!$D$5:$D$23,MATCH(D171,'Справочник Qн'!$A$5:$A$23,0))),""))</f>
        <v/>
      </c>
      <c r="K171" s="20"/>
      <c r="L171" s="18" t="str">
        <f aca="false">IF(OR(F171="",I171=""),"",F171*I171)</f>
        <v/>
      </c>
      <c r="M171" s="15" t="str">
        <f aca="false">IF(D171="","",IFERROR(IF(INDEX('Справочник Qн'!$E$5:$E$23,MATCH(D171,'Справочник Qн'!$A$5:$A$23,0))="","",INDEX('Справочник Qн'!$E$5:$E$23,MATCH(D171,'Справочник Qн'!$A$5:$A$23,0))),""))</f>
        <v/>
      </c>
      <c r="N171" s="19" t="str">
        <f aca="false">IF(D171="","",IF(I171="","нет Qн: внесите значение вручную и укажите источник",IF(AND(H171&lt;&gt;"",K171=""),"укажите обоснование ручного значения Qн",IF(AND(H171="",J171=""),"в справочнике не указан источник",""))))</f>
        <v/>
      </c>
    </row>
    <row r="172" customFormat="false" ht="15" hidden="false" customHeight="false" outlineLevel="0" collapsed="false">
      <c r="A172" s="17" t="n">
        <v>169</v>
      </c>
      <c r="B172" s="13"/>
      <c r="C172" s="16"/>
      <c r="D172" s="13"/>
      <c r="E172" s="13"/>
      <c r="F172" s="14"/>
      <c r="G172" s="15" t="str">
        <f aca="false">IF(D172="","",IFERROR(IF(INDEX('Справочник Qн'!$B$5:$B$23,MATCH(D172,'Справочник Qн'!$A$5:$A$23,0))="","",INDEX('Справочник Qн'!$B$5:$B$23,MATCH(D172,'Справочник Qн'!$A$5:$A$23,0))),""))</f>
        <v/>
      </c>
      <c r="H172" s="14"/>
      <c r="I172" s="15" t="str">
        <f aca="false">IF(H172&lt;&gt;"",H172,G172)</f>
        <v/>
      </c>
      <c r="J172" s="19" t="str">
        <f aca="false">IF(D172="","",IFERROR(IF(INDEX('Справочник Qн'!$D$5:$D$23,MATCH(D172,'Справочник Qн'!$A$5:$A$23,0))="","",INDEX('Справочник Qн'!$D$5:$D$23,MATCH(D172,'Справочник Qн'!$A$5:$A$23,0))),""))</f>
        <v/>
      </c>
      <c r="K172" s="20"/>
      <c r="L172" s="18" t="str">
        <f aca="false">IF(OR(F172="",I172=""),"",F172*I172)</f>
        <v/>
      </c>
      <c r="M172" s="15" t="str">
        <f aca="false">IF(D172="","",IFERROR(IF(INDEX('Справочник Qн'!$E$5:$E$23,MATCH(D172,'Справочник Qн'!$A$5:$A$23,0))="","",INDEX('Справочник Qн'!$E$5:$E$23,MATCH(D172,'Справочник Qн'!$A$5:$A$23,0))),""))</f>
        <v/>
      </c>
      <c r="N172" s="19" t="str">
        <f aca="false">IF(D172="","",IF(I172="","нет Qн: внесите значение вручную и укажите источник",IF(AND(H172&lt;&gt;"",K172=""),"укажите обоснование ручного значения Qн",IF(AND(H172="",J172=""),"в справочнике не указан источник",""))))</f>
        <v/>
      </c>
    </row>
    <row r="173" customFormat="false" ht="15" hidden="false" customHeight="false" outlineLevel="0" collapsed="false">
      <c r="A173" s="17" t="n">
        <v>170</v>
      </c>
      <c r="B173" s="13"/>
      <c r="C173" s="16"/>
      <c r="D173" s="13"/>
      <c r="E173" s="13"/>
      <c r="F173" s="14"/>
      <c r="G173" s="15" t="str">
        <f aca="false">IF(D173="","",IFERROR(IF(INDEX('Справочник Qн'!$B$5:$B$23,MATCH(D173,'Справочник Qн'!$A$5:$A$23,0))="","",INDEX('Справочник Qн'!$B$5:$B$23,MATCH(D173,'Справочник Qн'!$A$5:$A$23,0))),""))</f>
        <v/>
      </c>
      <c r="H173" s="14"/>
      <c r="I173" s="15" t="str">
        <f aca="false">IF(H173&lt;&gt;"",H173,G173)</f>
        <v/>
      </c>
      <c r="J173" s="19" t="str">
        <f aca="false">IF(D173="","",IFERROR(IF(INDEX('Справочник Qн'!$D$5:$D$23,MATCH(D173,'Справочник Qн'!$A$5:$A$23,0))="","",INDEX('Справочник Qн'!$D$5:$D$23,MATCH(D173,'Справочник Qн'!$A$5:$A$23,0))),""))</f>
        <v/>
      </c>
      <c r="K173" s="20"/>
      <c r="L173" s="18" t="str">
        <f aca="false">IF(OR(F173="",I173=""),"",F173*I173)</f>
        <v/>
      </c>
      <c r="M173" s="15" t="str">
        <f aca="false">IF(D173="","",IFERROR(IF(INDEX('Справочник Qн'!$E$5:$E$23,MATCH(D173,'Справочник Qн'!$A$5:$A$23,0))="","",INDEX('Справочник Qн'!$E$5:$E$23,MATCH(D173,'Справочник Qн'!$A$5:$A$23,0))),""))</f>
        <v/>
      </c>
      <c r="N173" s="19" t="str">
        <f aca="false">IF(D173="","",IF(I173="","нет Qн: внесите значение вручную и укажите источник",IF(AND(H173&lt;&gt;"",K173=""),"укажите обоснование ручного значения Qн",IF(AND(H173="",J173=""),"в справочнике не указан источник",""))))</f>
        <v/>
      </c>
    </row>
    <row r="174" customFormat="false" ht="15" hidden="false" customHeight="false" outlineLevel="0" collapsed="false">
      <c r="A174" s="17" t="n">
        <v>171</v>
      </c>
      <c r="B174" s="13"/>
      <c r="C174" s="16"/>
      <c r="D174" s="13"/>
      <c r="E174" s="13"/>
      <c r="F174" s="14"/>
      <c r="G174" s="15" t="str">
        <f aca="false">IF(D174="","",IFERROR(IF(INDEX('Справочник Qн'!$B$5:$B$23,MATCH(D174,'Справочник Qн'!$A$5:$A$23,0))="","",INDEX('Справочник Qн'!$B$5:$B$23,MATCH(D174,'Справочник Qн'!$A$5:$A$23,0))),""))</f>
        <v/>
      </c>
      <c r="H174" s="14"/>
      <c r="I174" s="15" t="str">
        <f aca="false">IF(H174&lt;&gt;"",H174,G174)</f>
        <v/>
      </c>
      <c r="J174" s="19" t="str">
        <f aca="false">IF(D174="","",IFERROR(IF(INDEX('Справочник Qн'!$D$5:$D$23,MATCH(D174,'Справочник Qн'!$A$5:$A$23,0))="","",INDEX('Справочник Qн'!$D$5:$D$23,MATCH(D174,'Справочник Qн'!$A$5:$A$23,0))),""))</f>
        <v/>
      </c>
      <c r="K174" s="20"/>
      <c r="L174" s="18" t="str">
        <f aca="false">IF(OR(F174="",I174=""),"",F174*I174)</f>
        <v/>
      </c>
      <c r="M174" s="15" t="str">
        <f aca="false">IF(D174="","",IFERROR(IF(INDEX('Справочник Qн'!$E$5:$E$23,MATCH(D174,'Справочник Qн'!$A$5:$A$23,0))="","",INDEX('Справочник Qн'!$E$5:$E$23,MATCH(D174,'Справочник Qн'!$A$5:$A$23,0))),""))</f>
        <v/>
      </c>
      <c r="N174" s="19" t="str">
        <f aca="false">IF(D174="","",IF(I174="","нет Qн: внесите значение вручную и укажите источник",IF(AND(H174&lt;&gt;"",K174=""),"укажите обоснование ручного значения Qн",IF(AND(H174="",J174=""),"в справочнике не указан источник",""))))</f>
        <v/>
      </c>
    </row>
    <row r="175" customFormat="false" ht="15" hidden="false" customHeight="false" outlineLevel="0" collapsed="false">
      <c r="A175" s="17" t="n">
        <v>172</v>
      </c>
      <c r="B175" s="13"/>
      <c r="C175" s="16"/>
      <c r="D175" s="13"/>
      <c r="E175" s="13"/>
      <c r="F175" s="14"/>
      <c r="G175" s="15" t="str">
        <f aca="false">IF(D175="","",IFERROR(IF(INDEX('Справочник Qн'!$B$5:$B$23,MATCH(D175,'Справочник Qн'!$A$5:$A$23,0))="","",INDEX('Справочник Qн'!$B$5:$B$23,MATCH(D175,'Справочник Qн'!$A$5:$A$23,0))),""))</f>
        <v/>
      </c>
      <c r="H175" s="14"/>
      <c r="I175" s="15" t="str">
        <f aca="false">IF(H175&lt;&gt;"",H175,G175)</f>
        <v/>
      </c>
      <c r="J175" s="19" t="str">
        <f aca="false">IF(D175="","",IFERROR(IF(INDEX('Справочник Qн'!$D$5:$D$23,MATCH(D175,'Справочник Qн'!$A$5:$A$23,0))="","",INDEX('Справочник Qн'!$D$5:$D$23,MATCH(D175,'Справочник Qн'!$A$5:$A$23,0))),""))</f>
        <v/>
      </c>
      <c r="K175" s="20"/>
      <c r="L175" s="18" t="str">
        <f aca="false">IF(OR(F175="",I175=""),"",F175*I175)</f>
        <v/>
      </c>
      <c r="M175" s="15" t="str">
        <f aca="false">IF(D175="","",IFERROR(IF(INDEX('Справочник Qн'!$E$5:$E$23,MATCH(D175,'Справочник Qн'!$A$5:$A$23,0))="","",INDEX('Справочник Qн'!$E$5:$E$23,MATCH(D175,'Справочник Qн'!$A$5:$A$23,0))),""))</f>
        <v/>
      </c>
      <c r="N175" s="19" t="str">
        <f aca="false">IF(D175="","",IF(I175="","нет Qн: внесите значение вручную и укажите источник",IF(AND(H175&lt;&gt;"",K175=""),"укажите обоснование ручного значения Qн",IF(AND(H175="",J175=""),"в справочнике не указан источник",""))))</f>
        <v/>
      </c>
    </row>
    <row r="176" customFormat="false" ht="15" hidden="false" customHeight="false" outlineLevel="0" collapsed="false">
      <c r="A176" s="17" t="n">
        <v>173</v>
      </c>
      <c r="B176" s="13"/>
      <c r="C176" s="16"/>
      <c r="D176" s="13"/>
      <c r="E176" s="13"/>
      <c r="F176" s="14"/>
      <c r="G176" s="15" t="str">
        <f aca="false">IF(D176="","",IFERROR(IF(INDEX('Справочник Qн'!$B$5:$B$23,MATCH(D176,'Справочник Qн'!$A$5:$A$23,0))="","",INDEX('Справочник Qн'!$B$5:$B$23,MATCH(D176,'Справочник Qн'!$A$5:$A$23,0))),""))</f>
        <v/>
      </c>
      <c r="H176" s="14"/>
      <c r="I176" s="15" t="str">
        <f aca="false">IF(H176&lt;&gt;"",H176,G176)</f>
        <v/>
      </c>
      <c r="J176" s="19" t="str">
        <f aca="false">IF(D176="","",IFERROR(IF(INDEX('Справочник Qн'!$D$5:$D$23,MATCH(D176,'Справочник Qн'!$A$5:$A$23,0))="","",INDEX('Справочник Qн'!$D$5:$D$23,MATCH(D176,'Справочник Qн'!$A$5:$A$23,0))),""))</f>
        <v/>
      </c>
      <c r="K176" s="20"/>
      <c r="L176" s="18" t="str">
        <f aca="false">IF(OR(F176="",I176=""),"",F176*I176)</f>
        <v/>
      </c>
      <c r="M176" s="15" t="str">
        <f aca="false">IF(D176="","",IFERROR(IF(INDEX('Справочник Qн'!$E$5:$E$23,MATCH(D176,'Справочник Qн'!$A$5:$A$23,0))="","",INDEX('Справочник Qн'!$E$5:$E$23,MATCH(D176,'Справочник Qн'!$A$5:$A$23,0))),""))</f>
        <v/>
      </c>
      <c r="N176" s="19" t="str">
        <f aca="false">IF(D176="","",IF(I176="","нет Qн: внесите значение вручную и укажите источник",IF(AND(H176&lt;&gt;"",K176=""),"укажите обоснование ручного значения Qн",IF(AND(H176="",J176=""),"в справочнике не указан источник",""))))</f>
        <v/>
      </c>
    </row>
    <row r="177" customFormat="false" ht="15" hidden="false" customHeight="false" outlineLevel="0" collapsed="false">
      <c r="A177" s="17" t="n">
        <v>174</v>
      </c>
      <c r="B177" s="13"/>
      <c r="C177" s="16"/>
      <c r="D177" s="13"/>
      <c r="E177" s="13"/>
      <c r="F177" s="14"/>
      <c r="G177" s="15" t="str">
        <f aca="false">IF(D177="","",IFERROR(IF(INDEX('Справочник Qн'!$B$5:$B$23,MATCH(D177,'Справочник Qн'!$A$5:$A$23,0))="","",INDEX('Справочник Qн'!$B$5:$B$23,MATCH(D177,'Справочник Qн'!$A$5:$A$23,0))),""))</f>
        <v/>
      </c>
      <c r="H177" s="14"/>
      <c r="I177" s="15" t="str">
        <f aca="false">IF(H177&lt;&gt;"",H177,G177)</f>
        <v/>
      </c>
      <c r="J177" s="19" t="str">
        <f aca="false">IF(D177="","",IFERROR(IF(INDEX('Справочник Qн'!$D$5:$D$23,MATCH(D177,'Справочник Qн'!$A$5:$A$23,0))="","",INDEX('Справочник Qн'!$D$5:$D$23,MATCH(D177,'Справочник Qн'!$A$5:$A$23,0))),""))</f>
        <v/>
      </c>
      <c r="K177" s="20"/>
      <c r="L177" s="18" t="str">
        <f aca="false">IF(OR(F177="",I177=""),"",F177*I177)</f>
        <v/>
      </c>
      <c r="M177" s="15" t="str">
        <f aca="false">IF(D177="","",IFERROR(IF(INDEX('Справочник Qн'!$E$5:$E$23,MATCH(D177,'Справочник Qн'!$A$5:$A$23,0))="","",INDEX('Справочник Qн'!$E$5:$E$23,MATCH(D177,'Справочник Qн'!$A$5:$A$23,0))),""))</f>
        <v/>
      </c>
      <c r="N177" s="19" t="str">
        <f aca="false">IF(D177="","",IF(I177="","нет Qн: внесите значение вручную и укажите источник",IF(AND(H177&lt;&gt;"",K177=""),"укажите обоснование ручного значения Qн",IF(AND(H177="",J177=""),"в справочнике не указан источник",""))))</f>
        <v/>
      </c>
    </row>
    <row r="178" customFormat="false" ht="15" hidden="false" customHeight="false" outlineLevel="0" collapsed="false">
      <c r="A178" s="17" t="n">
        <v>175</v>
      </c>
      <c r="B178" s="13"/>
      <c r="C178" s="16"/>
      <c r="D178" s="13"/>
      <c r="E178" s="13"/>
      <c r="F178" s="14"/>
      <c r="G178" s="15" t="str">
        <f aca="false">IF(D178="","",IFERROR(IF(INDEX('Справочник Qн'!$B$5:$B$23,MATCH(D178,'Справочник Qн'!$A$5:$A$23,0))="","",INDEX('Справочник Qн'!$B$5:$B$23,MATCH(D178,'Справочник Qн'!$A$5:$A$23,0))),""))</f>
        <v/>
      </c>
      <c r="H178" s="14"/>
      <c r="I178" s="15" t="str">
        <f aca="false">IF(H178&lt;&gt;"",H178,G178)</f>
        <v/>
      </c>
      <c r="J178" s="19" t="str">
        <f aca="false">IF(D178="","",IFERROR(IF(INDEX('Справочник Qн'!$D$5:$D$23,MATCH(D178,'Справочник Qн'!$A$5:$A$23,0))="","",INDEX('Справочник Qн'!$D$5:$D$23,MATCH(D178,'Справочник Qн'!$A$5:$A$23,0))),""))</f>
        <v/>
      </c>
      <c r="K178" s="20"/>
      <c r="L178" s="18" t="str">
        <f aca="false">IF(OR(F178="",I178=""),"",F178*I178)</f>
        <v/>
      </c>
      <c r="M178" s="15" t="str">
        <f aca="false">IF(D178="","",IFERROR(IF(INDEX('Справочник Qн'!$E$5:$E$23,MATCH(D178,'Справочник Qн'!$A$5:$A$23,0))="","",INDEX('Справочник Qн'!$E$5:$E$23,MATCH(D178,'Справочник Qн'!$A$5:$A$23,0))),""))</f>
        <v/>
      </c>
      <c r="N178" s="19" t="str">
        <f aca="false">IF(D178="","",IF(I178="","нет Qн: внесите значение вручную и укажите источник",IF(AND(H178&lt;&gt;"",K178=""),"укажите обоснование ручного значения Qн",IF(AND(H178="",J178=""),"в справочнике не указан источник",""))))</f>
        <v/>
      </c>
    </row>
    <row r="179" customFormat="false" ht="15" hidden="false" customHeight="false" outlineLevel="0" collapsed="false">
      <c r="A179" s="17" t="n">
        <v>176</v>
      </c>
      <c r="B179" s="13"/>
      <c r="C179" s="16"/>
      <c r="D179" s="13"/>
      <c r="E179" s="13"/>
      <c r="F179" s="14"/>
      <c r="G179" s="15" t="str">
        <f aca="false">IF(D179="","",IFERROR(IF(INDEX('Справочник Qн'!$B$5:$B$23,MATCH(D179,'Справочник Qн'!$A$5:$A$23,0))="","",INDEX('Справочник Qн'!$B$5:$B$23,MATCH(D179,'Справочник Qн'!$A$5:$A$23,0))),""))</f>
        <v/>
      </c>
      <c r="H179" s="14"/>
      <c r="I179" s="15" t="str">
        <f aca="false">IF(H179&lt;&gt;"",H179,G179)</f>
        <v/>
      </c>
      <c r="J179" s="19" t="str">
        <f aca="false">IF(D179="","",IFERROR(IF(INDEX('Справочник Qн'!$D$5:$D$23,MATCH(D179,'Справочник Qн'!$A$5:$A$23,0))="","",INDEX('Справочник Qн'!$D$5:$D$23,MATCH(D179,'Справочник Qн'!$A$5:$A$23,0))),""))</f>
        <v/>
      </c>
      <c r="K179" s="20"/>
      <c r="L179" s="18" t="str">
        <f aca="false">IF(OR(F179="",I179=""),"",F179*I179)</f>
        <v/>
      </c>
      <c r="M179" s="15" t="str">
        <f aca="false">IF(D179="","",IFERROR(IF(INDEX('Справочник Qн'!$E$5:$E$23,MATCH(D179,'Справочник Qн'!$A$5:$A$23,0))="","",INDEX('Справочник Qн'!$E$5:$E$23,MATCH(D179,'Справочник Qн'!$A$5:$A$23,0))),""))</f>
        <v/>
      </c>
      <c r="N179" s="19" t="str">
        <f aca="false">IF(D179="","",IF(I179="","нет Qн: внесите значение вручную и укажите источник",IF(AND(H179&lt;&gt;"",K179=""),"укажите обоснование ручного значения Qн",IF(AND(H179="",J179=""),"в справочнике не указан источник",""))))</f>
        <v/>
      </c>
    </row>
    <row r="180" customFormat="false" ht="15" hidden="false" customHeight="false" outlineLevel="0" collapsed="false">
      <c r="A180" s="17" t="n">
        <v>177</v>
      </c>
      <c r="B180" s="13"/>
      <c r="C180" s="16"/>
      <c r="D180" s="13"/>
      <c r="E180" s="13"/>
      <c r="F180" s="14"/>
      <c r="G180" s="15" t="str">
        <f aca="false">IF(D180="","",IFERROR(IF(INDEX('Справочник Qн'!$B$5:$B$23,MATCH(D180,'Справочник Qн'!$A$5:$A$23,0))="","",INDEX('Справочник Qн'!$B$5:$B$23,MATCH(D180,'Справочник Qн'!$A$5:$A$23,0))),""))</f>
        <v/>
      </c>
      <c r="H180" s="14"/>
      <c r="I180" s="15" t="str">
        <f aca="false">IF(H180&lt;&gt;"",H180,G180)</f>
        <v/>
      </c>
      <c r="J180" s="19" t="str">
        <f aca="false">IF(D180="","",IFERROR(IF(INDEX('Справочник Qн'!$D$5:$D$23,MATCH(D180,'Справочник Qн'!$A$5:$A$23,0))="","",INDEX('Справочник Qн'!$D$5:$D$23,MATCH(D180,'Справочник Qн'!$A$5:$A$23,0))),""))</f>
        <v/>
      </c>
      <c r="K180" s="20"/>
      <c r="L180" s="18" t="str">
        <f aca="false">IF(OR(F180="",I180=""),"",F180*I180)</f>
        <v/>
      </c>
      <c r="M180" s="15" t="str">
        <f aca="false">IF(D180="","",IFERROR(IF(INDEX('Справочник Qн'!$E$5:$E$23,MATCH(D180,'Справочник Qн'!$A$5:$A$23,0))="","",INDEX('Справочник Qн'!$E$5:$E$23,MATCH(D180,'Справочник Qн'!$A$5:$A$23,0))),""))</f>
        <v/>
      </c>
      <c r="N180" s="19" t="str">
        <f aca="false">IF(D180="","",IF(I180="","нет Qн: внесите значение вручную и укажите источник",IF(AND(H180&lt;&gt;"",K180=""),"укажите обоснование ручного значения Qн",IF(AND(H180="",J180=""),"в справочнике не указан источник",""))))</f>
        <v/>
      </c>
    </row>
    <row r="181" customFormat="false" ht="15" hidden="false" customHeight="false" outlineLevel="0" collapsed="false">
      <c r="A181" s="17" t="n">
        <v>178</v>
      </c>
      <c r="B181" s="13"/>
      <c r="C181" s="16"/>
      <c r="D181" s="13"/>
      <c r="E181" s="13"/>
      <c r="F181" s="14"/>
      <c r="G181" s="15" t="str">
        <f aca="false">IF(D181="","",IFERROR(IF(INDEX('Справочник Qн'!$B$5:$B$23,MATCH(D181,'Справочник Qн'!$A$5:$A$23,0))="","",INDEX('Справочник Qн'!$B$5:$B$23,MATCH(D181,'Справочник Qн'!$A$5:$A$23,0))),""))</f>
        <v/>
      </c>
      <c r="H181" s="14"/>
      <c r="I181" s="15" t="str">
        <f aca="false">IF(H181&lt;&gt;"",H181,G181)</f>
        <v/>
      </c>
      <c r="J181" s="19" t="str">
        <f aca="false">IF(D181="","",IFERROR(IF(INDEX('Справочник Qн'!$D$5:$D$23,MATCH(D181,'Справочник Qн'!$A$5:$A$23,0))="","",INDEX('Справочник Qн'!$D$5:$D$23,MATCH(D181,'Справочник Qн'!$A$5:$A$23,0))),""))</f>
        <v/>
      </c>
      <c r="K181" s="20"/>
      <c r="L181" s="18" t="str">
        <f aca="false">IF(OR(F181="",I181=""),"",F181*I181)</f>
        <v/>
      </c>
      <c r="M181" s="15" t="str">
        <f aca="false">IF(D181="","",IFERROR(IF(INDEX('Справочник Qн'!$E$5:$E$23,MATCH(D181,'Справочник Qн'!$A$5:$A$23,0))="","",INDEX('Справочник Qн'!$E$5:$E$23,MATCH(D181,'Справочник Qн'!$A$5:$A$23,0))),""))</f>
        <v/>
      </c>
      <c r="N181" s="19" t="str">
        <f aca="false">IF(D181="","",IF(I181="","нет Qн: внесите значение вручную и укажите источник",IF(AND(H181&lt;&gt;"",K181=""),"укажите обоснование ручного значения Qн",IF(AND(H181="",J181=""),"в справочнике не указан источник",""))))</f>
        <v/>
      </c>
    </row>
    <row r="182" customFormat="false" ht="15" hidden="false" customHeight="false" outlineLevel="0" collapsed="false">
      <c r="A182" s="17" t="n">
        <v>179</v>
      </c>
      <c r="B182" s="13"/>
      <c r="C182" s="16"/>
      <c r="D182" s="13"/>
      <c r="E182" s="13"/>
      <c r="F182" s="14"/>
      <c r="G182" s="15" t="str">
        <f aca="false">IF(D182="","",IFERROR(IF(INDEX('Справочник Qн'!$B$5:$B$23,MATCH(D182,'Справочник Qн'!$A$5:$A$23,0))="","",INDEX('Справочник Qн'!$B$5:$B$23,MATCH(D182,'Справочник Qн'!$A$5:$A$23,0))),""))</f>
        <v/>
      </c>
      <c r="H182" s="14"/>
      <c r="I182" s="15" t="str">
        <f aca="false">IF(H182&lt;&gt;"",H182,G182)</f>
        <v/>
      </c>
      <c r="J182" s="19" t="str">
        <f aca="false">IF(D182="","",IFERROR(IF(INDEX('Справочник Qн'!$D$5:$D$23,MATCH(D182,'Справочник Qн'!$A$5:$A$23,0))="","",INDEX('Справочник Qн'!$D$5:$D$23,MATCH(D182,'Справочник Qн'!$A$5:$A$23,0))),""))</f>
        <v/>
      </c>
      <c r="K182" s="20"/>
      <c r="L182" s="18" t="str">
        <f aca="false">IF(OR(F182="",I182=""),"",F182*I182)</f>
        <v/>
      </c>
      <c r="M182" s="15" t="str">
        <f aca="false">IF(D182="","",IFERROR(IF(INDEX('Справочник Qн'!$E$5:$E$23,MATCH(D182,'Справочник Qн'!$A$5:$A$23,0))="","",INDEX('Справочник Qн'!$E$5:$E$23,MATCH(D182,'Справочник Qн'!$A$5:$A$23,0))),""))</f>
        <v/>
      </c>
      <c r="N182" s="19" t="str">
        <f aca="false">IF(D182="","",IF(I182="","нет Qн: внесите значение вручную и укажите источник",IF(AND(H182&lt;&gt;"",K182=""),"укажите обоснование ручного значения Qн",IF(AND(H182="",J182=""),"в справочнике не указан источник",""))))</f>
        <v/>
      </c>
    </row>
    <row r="183" customFormat="false" ht="15" hidden="false" customHeight="false" outlineLevel="0" collapsed="false">
      <c r="A183" s="17" t="n">
        <v>180</v>
      </c>
      <c r="B183" s="13"/>
      <c r="C183" s="16"/>
      <c r="D183" s="13"/>
      <c r="E183" s="13"/>
      <c r="F183" s="14"/>
      <c r="G183" s="15" t="str">
        <f aca="false">IF(D183="","",IFERROR(IF(INDEX('Справочник Qн'!$B$5:$B$23,MATCH(D183,'Справочник Qн'!$A$5:$A$23,0))="","",INDEX('Справочник Qн'!$B$5:$B$23,MATCH(D183,'Справочник Qн'!$A$5:$A$23,0))),""))</f>
        <v/>
      </c>
      <c r="H183" s="14"/>
      <c r="I183" s="15" t="str">
        <f aca="false">IF(H183&lt;&gt;"",H183,G183)</f>
        <v/>
      </c>
      <c r="J183" s="19" t="str">
        <f aca="false">IF(D183="","",IFERROR(IF(INDEX('Справочник Qн'!$D$5:$D$23,MATCH(D183,'Справочник Qн'!$A$5:$A$23,0))="","",INDEX('Справочник Qн'!$D$5:$D$23,MATCH(D183,'Справочник Qн'!$A$5:$A$23,0))),""))</f>
        <v/>
      </c>
      <c r="K183" s="20"/>
      <c r="L183" s="18" t="str">
        <f aca="false">IF(OR(F183="",I183=""),"",F183*I183)</f>
        <v/>
      </c>
      <c r="M183" s="15" t="str">
        <f aca="false">IF(D183="","",IFERROR(IF(INDEX('Справочник Qн'!$E$5:$E$23,MATCH(D183,'Справочник Qн'!$A$5:$A$23,0))="","",INDEX('Справочник Qн'!$E$5:$E$23,MATCH(D183,'Справочник Qн'!$A$5:$A$23,0))),""))</f>
        <v/>
      </c>
      <c r="N183" s="19" t="str">
        <f aca="false">IF(D183="","",IF(I183="","нет Qн: внесите значение вручную и укажите источник",IF(AND(H183&lt;&gt;"",K183=""),"укажите обоснование ручного значения Qн",IF(AND(H183="",J183=""),"в справочнике не указан источник",""))))</f>
        <v/>
      </c>
    </row>
    <row r="184" customFormat="false" ht="15" hidden="false" customHeight="false" outlineLevel="0" collapsed="false">
      <c r="A184" s="17" t="n">
        <v>181</v>
      </c>
      <c r="B184" s="13"/>
      <c r="C184" s="16"/>
      <c r="D184" s="13"/>
      <c r="E184" s="13"/>
      <c r="F184" s="14"/>
      <c r="G184" s="15" t="str">
        <f aca="false">IF(D184="","",IFERROR(IF(INDEX('Справочник Qн'!$B$5:$B$23,MATCH(D184,'Справочник Qн'!$A$5:$A$23,0))="","",INDEX('Справочник Qн'!$B$5:$B$23,MATCH(D184,'Справочник Qн'!$A$5:$A$23,0))),""))</f>
        <v/>
      </c>
      <c r="H184" s="14"/>
      <c r="I184" s="15" t="str">
        <f aca="false">IF(H184&lt;&gt;"",H184,G184)</f>
        <v/>
      </c>
      <c r="J184" s="19" t="str">
        <f aca="false">IF(D184="","",IFERROR(IF(INDEX('Справочник Qн'!$D$5:$D$23,MATCH(D184,'Справочник Qн'!$A$5:$A$23,0))="","",INDEX('Справочник Qн'!$D$5:$D$23,MATCH(D184,'Справочник Qн'!$A$5:$A$23,0))),""))</f>
        <v/>
      </c>
      <c r="K184" s="20"/>
      <c r="L184" s="18" t="str">
        <f aca="false">IF(OR(F184="",I184=""),"",F184*I184)</f>
        <v/>
      </c>
      <c r="M184" s="15" t="str">
        <f aca="false">IF(D184="","",IFERROR(IF(INDEX('Справочник Qн'!$E$5:$E$23,MATCH(D184,'Справочник Qн'!$A$5:$A$23,0))="","",INDEX('Справочник Qн'!$E$5:$E$23,MATCH(D184,'Справочник Qн'!$A$5:$A$23,0))),""))</f>
        <v/>
      </c>
      <c r="N184" s="19" t="str">
        <f aca="false">IF(D184="","",IF(I184="","нет Qн: внесите значение вручную и укажите источник",IF(AND(H184&lt;&gt;"",K184=""),"укажите обоснование ручного значения Qн",IF(AND(H184="",J184=""),"в справочнике не указан источник",""))))</f>
        <v/>
      </c>
    </row>
    <row r="185" customFormat="false" ht="15" hidden="false" customHeight="false" outlineLevel="0" collapsed="false">
      <c r="A185" s="17" t="n">
        <v>182</v>
      </c>
      <c r="B185" s="13"/>
      <c r="C185" s="16"/>
      <c r="D185" s="13"/>
      <c r="E185" s="13"/>
      <c r="F185" s="14"/>
      <c r="G185" s="15" t="str">
        <f aca="false">IF(D185="","",IFERROR(IF(INDEX('Справочник Qн'!$B$5:$B$23,MATCH(D185,'Справочник Qн'!$A$5:$A$23,0))="","",INDEX('Справочник Qн'!$B$5:$B$23,MATCH(D185,'Справочник Qн'!$A$5:$A$23,0))),""))</f>
        <v/>
      </c>
      <c r="H185" s="14"/>
      <c r="I185" s="15" t="str">
        <f aca="false">IF(H185&lt;&gt;"",H185,G185)</f>
        <v/>
      </c>
      <c r="J185" s="19" t="str">
        <f aca="false">IF(D185="","",IFERROR(IF(INDEX('Справочник Qн'!$D$5:$D$23,MATCH(D185,'Справочник Qн'!$A$5:$A$23,0))="","",INDEX('Справочник Qн'!$D$5:$D$23,MATCH(D185,'Справочник Qн'!$A$5:$A$23,0))),""))</f>
        <v/>
      </c>
      <c r="K185" s="20"/>
      <c r="L185" s="18" t="str">
        <f aca="false">IF(OR(F185="",I185=""),"",F185*I185)</f>
        <v/>
      </c>
      <c r="M185" s="15" t="str">
        <f aca="false">IF(D185="","",IFERROR(IF(INDEX('Справочник Qн'!$E$5:$E$23,MATCH(D185,'Справочник Qн'!$A$5:$A$23,0))="","",INDEX('Справочник Qн'!$E$5:$E$23,MATCH(D185,'Справочник Qн'!$A$5:$A$23,0))),""))</f>
        <v/>
      </c>
      <c r="N185" s="19" t="str">
        <f aca="false">IF(D185="","",IF(I185="","нет Qн: внесите значение вручную и укажите источник",IF(AND(H185&lt;&gt;"",K185=""),"укажите обоснование ручного значения Qн",IF(AND(H185="",J185=""),"в справочнике не указан источник",""))))</f>
        <v/>
      </c>
    </row>
    <row r="186" customFormat="false" ht="15" hidden="false" customHeight="false" outlineLevel="0" collapsed="false">
      <c r="A186" s="17" t="n">
        <v>183</v>
      </c>
      <c r="B186" s="13"/>
      <c r="C186" s="16"/>
      <c r="D186" s="13"/>
      <c r="E186" s="13"/>
      <c r="F186" s="14"/>
      <c r="G186" s="15" t="str">
        <f aca="false">IF(D186="","",IFERROR(IF(INDEX('Справочник Qн'!$B$5:$B$23,MATCH(D186,'Справочник Qн'!$A$5:$A$23,0))="","",INDEX('Справочник Qн'!$B$5:$B$23,MATCH(D186,'Справочник Qн'!$A$5:$A$23,0))),""))</f>
        <v/>
      </c>
      <c r="H186" s="14"/>
      <c r="I186" s="15" t="str">
        <f aca="false">IF(H186&lt;&gt;"",H186,G186)</f>
        <v/>
      </c>
      <c r="J186" s="19" t="str">
        <f aca="false">IF(D186="","",IFERROR(IF(INDEX('Справочник Qн'!$D$5:$D$23,MATCH(D186,'Справочник Qн'!$A$5:$A$23,0))="","",INDEX('Справочник Qн'!$D$5:$D$23,MATCH(D186,'Справочник Qн'!$A$5:$A$23,0))),""))</f>
        <v/>
      </c>
      <c r="K186" s="20"/>
      <c r="L186" s="18" t="str">
        <f aca="false">IF(OR(F186="",I186=""),"",F186*I186)</f>
        <v/>
      </c>
      <c r="M186" s="15" t="str">
        <f aca="false">IF(D186="","",IFERROR(IF(INDEX('Справочник Qн'!$E$5:$E$23,MATCH(D186,'Справочник Qн'!$A$5:$A$23,0))="","",INDEX('Справочник Qн'!$E$5:$E$23,MATCH(D186,'Справочник Qн'!$A$5:$A$23,0))),""))</f>
        <v/>
      </c>
      <c r="N186" s="19" t="str">
        <f aca="false">IF(D186="","",IF(I186="","нет Qн: внесите значение вручную и укажите источник",IF(AND(H186&lt;&gt;"",K186=""),"укажите обоснование ручного значения Qн",IF(AND(H186="",J186=""),"в справочнике не указан источник",""))))</f>
        <v/>
      </c>
    </row>
    <row r="187" customFormat="false" ht="15" hidden="false" customHeight="false" outlineLevel="0" collapsed="false">
      <c r="A187" s="17" t="n">
        <v>184</v>
      </c>
      <c r="B187" s="13"/>
      <c r="C187" s="16"/>
      <c r="D187" s="13"/>
      <c r="E187" s="13"/>
      <c r="F187" s="14"/>
      <c r="G187" s="15" t="str">
        <f aca="false">IF(D187="","",IFERROR(IF(INDEX('Справочник Qн'!$B$5:$B$23,MATCH(D187,'Справочник Qн'!$A$5:$A$23,0))="","",INDEX('Справочник Qн'!$B$5:$B$23,MATCH(D187,'Справочник Qн'!$A$5:$A$23,0))),""))</f>
        <v/>
      </c>
      <c r="H187" s="14"/>
      <c r="I187" s="15" t="str">
        <f aca="false">IF(H187&lt;&gt;"",H187,G187)</f>
        <v/>
      </c>
      <c r="J187" s="19" t="str">
        <f aca="false">IF(D187="","",IFERROR(IF(INDEX('Справочник Qн'!$D$5:$D$23,MATCH(D187,'Справочник Qн'!$A$5:$A$23,0))="","",INDEX('Справочник Qн'!$D$5:$D$23,MATCH(D187,'Справочник Qн'!$A$5:$A$23,0))),""))</f>
        <v/>
      </c>
      <c r="K187" s="20"/>
      <c r="L187" s="18" t="str">
        <f aca="false">IF(OR(F187="",I187=""),"",F187*I187)</f>
        <v/>
      </c>
      <c r="M187" s="15" t="str">
        <f aca="false">IF(D187="","",IFERROR(IF(INDEX('Справочник Qн'!$E$5:$E$23,MATCH(D187,'Справочник Qн'!$A$5:$A$23,0))="","",INDEX('Справочник Qн'!$E$5:$E$23,MATCH(D187,'Справочник Qн'!$A$5:$A$23,0))),""))</f>
        <v/>
      </c>
      <c r="N187" s="19" t="str">
        <f aca="false">IF(D187="","",IF(I187="","нет Qн: внесите значение вручную и укажите источник",IF(AND(H187&lt;&gt;"",K187=""),"укажите обоснование ручного значения Qн",IF(AND(H187="",J187=""),"в справочнике не указан источник",""))))</f>
        <v/>
      </c>
    </row>
    <row r="188" customFormat="false" ht="15" hidden="false" customHeight="false" outlineLevel="0" collapsed="false">
      <c r="A188" s="17" t="n">
        <v>185</v>
      </c>
      <c r="B188" s="13"/>
      <c r="C188" s="16"/>
      <c r="D188" s="13"/>
      <c r="E188" s="13"/>
      <c r="F188" s="14"/>
      <c r="G188" s="15" t="str">
        <f aca="false">IF(D188="","",IFERROR(IF(INDEX('Справочник Qн'!$B$5:$B$23,MATCH(D188,'Справочник Qн'!$A$5:$A$23,0))="","",INDEX('Справочник Qн'!$B$5:$B$23,MATCH(D188,'Справочник Qн'!$A$5:$A$23,0))),""))</f>
        <v/>
      </c>
      <c r="H188" s="14"/>
      <c r="I188" s="15" t="str">
        <f aca="false">IF(H188&lt;&gt;"",H188,G188)</f>
        <v/>
      </c>
      <c r="J188" s="19" t="str">
        <f aca="false">IF(D188="","",IFERROR(IF(INDEX('Справочник Qн'!$D$5:$D$23,MATCH(D188,'Справочник Qн'!$A$5:$A$23,0))="","",INDEX('Справочник Qн'!$D$5:$D$23,MATCH(D188,'Справочник Qн'!$A$5:$A$23,0))),""))</f>
        <v/>
      </c>
      <c r="K188" s="20"/>
      <c r="L188" s="18" t="str">
        <f aca="false">IF(OR(F188="",I188=""),"",F188*I188)</f>
        <v/>
      </c>
      <c r="M188" s="15" t="str">
        <f aca="false">IF(D188="","",IFERROR(IF(INDEX('Справочник Qн'!$E$5:$E$23,MATCH(D188,'Справочник Qн'!$A$5:$A$23,0))="","",INDEX('Справочник Qн'!$E$5:$E$23,MATCH(D188,'Справочник Qн'!$A$5:$A$23,0))),""))</f>
        <v/>
      </c>
      <c r="N188" s="19" t="str">
        <f aca="false">IF(D188="","",IF(I188="","нет Qн: внесите значение вручную и укажите источник",IF(AND(H188&lt;&gt;"",K188=""),"укажите обоснование ручного значения Qн",IF(AND(H188="",J188=""),"в справочнике не указан источник",""))))</f>
        <v/>
      </c>
    </row>
    <row r="189" customFormat="false" ht="15" hidden="false" customHeight="false" outlineLevel="0" collapsed="false">
      <c r="A189" s="17" t="n">
        <v>186</v>
      </c>
      <c r="B189" s="13"/>
      <c r="C189" s="16"/>
      <c r="D189" s="13"/>
      <c r="E189" s="13"/>
      <c r="F189" s="14"/>
      <c r="G189" s="15" t="str">
        <f aca="false">IF(D189="","",IFERROR(IF(INDEX('Справочник Qн'!$B$5:$B$23,MATCH(D189,'Справочник Qн'!$A$5:$A$23,0))="","",INDEX('Справочник Qн'!$B$5:$B$23,MATCH(D189,'Справочник Qн'!$A$5:$A$23,0))),""))</f>
        <v/>
      </c>
      <c r="H189" s="14"/>
      <c r="I189" s="15" t="str">
        <f aca="false">IF(H189&lt;&gt;"",H189,G189)</f>
        <v/>
      </c>
      <c r="J189" s="19" t="str">
        <f aca="false">IF(D189="","",IFERROR(IF(INDEX('Справочник Qн'!$D$5:$D$23,MATCH(D189,'Справочник Qн'!$A$5:$A$23,0))="","",INDEX('Справочник Qн'!$D$5:$D$23,MATCH(D189,'Справочник Qн'!$A$5:$A$23,0))),""))</f>
        <v/>
      </c>
      <c r="K189" s="20"/>
      <c r="L189" s="18" t="str">
        <f aca="false">IF(OR(F189="",I189=""),"",F189*I189)</f>
        <v/>
      </c>
      <c r="M189" s="15" t="str">
        <f aca="false">IF(D189="","",IFERROR(IF(INDEX('Справочник Qн'!$E$5:$E$23,MATCH(D189,'Справочник Qн'!$A$5:$A$23,0))="","",INDEX('Справочник Qн'!$E$5:$E$23,MATCH(D189,'Справочник Qн'!$A$5:$A$23,0))),""))</f>
        <v/>
      </c>
      <c r="N189" s="19" t="str">
        <f aca="false">IF(D189="","",IF(I189="","нет Qн: внесите значение вручную и укажите источник",IF(AND(H189&lt;&gt;"",K189=""),"укажите обоснование ручного значения Qн",IF(AND(H189="",J189=""),"в справочнике не указан источник",""))))</f>
        <v/>
      </c>
    </row>
    <row r="190" customFormat="false" ht="15" hidden="false" customHeight="false" outlineLevel="0" collapsed="false">
      <c r="A190" s="17" t="n">
        <v>187</v>
      </c>
      <c r="B190" s="13"/>
      <c r="C190" s="16"/>
      <c r="D190" s="13"/>
      <c r="E190" s="13"/>
      <c r="F190" s="14"/>
      <c r="G190" s="15" t="str">
        <f aca="false">IF(D190="","",IFERROR(IF(INDEX('Справочник Qн'!$B$5:$B$23,MATCH(D190,'Справочник Qн'!$A$5:$A$23,0))="","",INDEX('Справочник Qн'!$B$5:$B$23,MATCH(D190,'Справочник Qн'!$A$5:$A$23,0))),""))</f>
        <v/>
      </c>
      <c r="H190" s="14"/>
      <c r="I190" s="15" t="str">
        <f aca="false">IF(H190&lt;&gt;"",H190,G190)</f>
        <v/>
      </c>
      <c r="J190" s="19" t="str">
        <f aca="false">IF(D190="","",IFERROR(IF(INDEX('Справочник Qн'!$D$5:$D$23,MATCH(D190,'Справочник Qн'!$A$5:$A$23,0))="","",INDEX('Справочник Qн'!$D$5:$D$23,MATCH(D190,'Справочник Qн'!$A$5:$A$23,0))),""))</f>
        <v/>
      </c>
      <c r="K190" s="20"/>
      <c r="L190" s="18" t="str">
        <f aca="false">IF(OR(F190="",I190=""),"",F190*I190)</f>
        <v/>
      </c>
      <c r="M190" s="15" t="str">
        <f aca="false">IF(D190="","",IFERROR(IF(INDEX('Справочник Qн'!$E$5:$E$23,MATCH(D190,'Справочник Qн'!$A$5:$A$23,0))="","",INDEX('Справочник Qн'!$E$5:$E$23,MATCH(D190,'Справочник Qн'!$A$5:$A$23,0))),""))</f>
        <v/>
      </c>
      <c r="N190" s="19" t="str">
        <f aca="false">IF(D190="","",IF(I190="","нет Qн: внесите значение вручную и укажите источник",IF(AND(H190&lt;&gt;"",K190=""),"укажите обоснование ручного значения Qн",IF(AND(H190="",J190=""),"в справочнике не указан источник",""))))</f>
        <v/>
      </c>
    </row>
    <row r="191" customFormat="false" ht="15" hidden="false" customHeight="false" outlineLevel="0" collapsed="false">
      <c r="A191" s="17" t="n">
        <v>188</v>
      </c>
      <c r="B191" s="13"/>
      <c r="C191" s="16"/>
      <c r="D191" s="13"/>
      <c r="E191" s="13"/>
      <c r="F191" s="14"/>
      <c r="G191" s="15" t="str">
        <f aca="false">IF(D191="","",IFERROR(IF(INDEX('Справочник Qн'!$B$5:$B$23,MATCH(D191,'Справочник Qн'!$A$5:$A$23,0))="","",INDEX('Справочник Qн'!$B$5:$B$23,MATCH(D191,'Справочник Qн'!$A$5:$A$23,0))),""))</f>
        <v/>
      </c>
      <c r="H191" s="14"/>
      <c r="I191" s="15" t="str">
        <f aca="false">IF(H191&lt;&gt;"",H191,G191)</f>
        <v/>
      </c>
      <c r="J191" s="19" t="str">
        <f aca="false">IF(D191="","",IFERROR(IF(INDEX('Справочник Qн'!$D$5:$D$23,MATCH(D191,'Справочник Qн'!$A$5:$A$23,0))="","",INDEX('Справочник Qн'!$D$5:$D$23,MATCH(D191,'Справочник Qн'!$A$5:$A$23,0))),""))</f>
        <v/>
      </c>
      <c r="K191" s="20"/>
      <c r="L191" s="18" t="str">
        <f aca="false">IF(OR(F191="",I191=""),"",F191*I191)</f>
        <v/>
      </c>
      <c r="M191" s="15" t="str">
        <f aca="false">IF(D191="","",IFERROR(IF(INDEX('Справочник Qн'!$E$5:$E$23,MATCH(D191,'Справочник Qн'!$A$5:$A$23,0))="","",INDEX('Справочник Qн'!$E$5:$E$23,MATCH(D191,'Справочник Qн'!$A$5:$A$23,0))),""))</f>
        <v/>
      </c>
      <c r="N191" s="19" t="str">
        <f aca="false">IF(D191="","",IF(I191="","нет Qн: внесите значение вручную и укажите источник",IF(AND(H191&lt;&gt;"",K191=""),"укажите обоснование ручного значения Qн",IF(AND(H191="",J191=""),"в справочнике не указан источник",""))))</f>
        <v/>
      </c>
    </row>
    <row r="192" customFormat="false" ht="15" hidden="false" customHeight="false" outlineLevel="0" collapsed="false">
      <c r="A192" s="17" t="n">
        <v>189</v>
      </c>
      <c r="B192" s="13"/>
      <c r="C192" s="16"/>
      <c r="D192" s="13"/>
      <c r="E192" s="13"/>
      <c r="F192" s="14"/>
      <c r="G192" s="15" t="str">
        <f aca="false">IF(D192="","",IFERROR(IF(INDEX('Справочник Qн'!$B$5:$B$23,MATCH(D192,'Справочник Qн'!$A$5:$A$23,0))="","",INDEX('Справочник Qн'!$B$5:$B$23,MATCH(D192,'Справочник Qн'!$A$5:$A$23,0))),""))</f>
        <v/>
      </c>
      <c r="H192" s="14"/>
      <c r="I192" s="15" t="str">
        <f aca="false">IF(H192&lt;&gt;"",H192,G192)</f>
        <v/>
      </c>
      <c r="J192" s="19" t="str">
        <f aca="false">IF(D192="","",IFERROR(IF(INDEX('Справочник Qн'!$D$5:$D$23,MATCH(D192,'Справочник Qн'!$A$5:$A$23,0))="","",INDEX('Справочник Qн'!$D$5:$D$23,MATCH(D192,'Справочник Qн'!$A$5:$A$23,0))),""))</f>
        <v/>
      </c>
      <c r="K192" s="20"/>
      <c r="L192" s="18" t="str">
        <f aca="false">IF(OR(F192="",I192=""),"",F192*I192)</f>
        <v/>
      </c>
      <c r="M192" s="15" t="str">
        <f aca="false">IF(D192="","",IFERROR(IF(INDEX('Справочник Qн'!$E$5:$E$23,MATCH(D192,'Справочник Qн'!$A$5:$A$23,0))="","",INDEX('Справочник Qн'!$E$5:$E$23,MATCH(D192,'Справочник Qн'!$A$5:$A$23,0))),""))</f>
        <v/>
      </c>
      <c r="N192" s="19" t="str">
        <f aca="false">IF(D192="","",IF(I192="","нет Qн: внесите значение вручную и укажите источник",IF(AND(H192&lt;&gt;"",K192=""),"укажите обоснование ручного значения Qн",IF(AND(H192="",J192=""),"в справочнике не указан источник",""))))</f>
        <v/>
      </c>
    </row>
    <row r="193" customFormat="false" ht="15" hidden="false" customHeight="false" outlineLevel="0" collapsed="false">
      <c r="A193" s="17" t="n">
        <v>190</v>
      </c>
      <c r="B193" s="13"/>
      <c r="C193" s="16"/>
      <c r="D193" s="13"/>
      <c r="E193" s="13"/>
      <c r="F193" s="14"/>
      <c r="G193" s="15" t="str">
        <f aca="false">IF(D193="","",IFERROR(IF(INDEX('Справочник Qн'!$B$5:$B$23,MATCH(D193,'Справочник Qн'!$A$5:$A$23,0))="","",INDEX('Справочник Qн'!$B$5:$B$23,MATCH(D193,'Справочник Qн'!$A$5:$A$23,0))),""))</f>
        <v/>
      </c>
      <c r="H193" s="14"/>
      <c r="I193" s="15" t="str">
        <f aca="false">IF(H193&lt;&gt;"",H193,G193)</f>
        <v/>
      </c>
      <c r="J193" s="19" t="str">
        <f aca="false">IF(D193="","",IFERROR(IF(INDEX('Справочник Qн'!$D$5:$D$23,MATCH(D193,'Справочник Qн'!$A$5:$A$23,0))="","",INDEX('Справочник Qн'!$D$5:$D$23,MATCH(D193,'Справочник Qн'!$A$5:$A$23,0))),""))</f>
        <v/>
      </c>
      <c r="K193" s="20"/>
      <c r="L193" s="18" t="str">
        <f aca="false">IF(OR(F193="",I193=""),"",F193*I193)</f>
        <v/>
      </c>
      <c r="M193" s="15" t="str">
        <f aca="false">IF(D193="","",IFERROR(IF(INDEX('Справочник Qн'!$E$5:$E$23,MATCH(D193,'Справочник Qн'!$A$5:$A$23,0))="","",INDEX('Справочник Qн'!$E$5:$E$23,MATCH(D193,'Справочник Qн'!$A$5:$A$23,0))),""))</f>
        <v/>
      </c>
      <c r="N193" s="19" t="str">
        <f aca="false">IF(D193="","",IF(I193="","нет Qн: внесите значение вручную и укажите источник",IF(AND(H193&lt;&gt;"",K193=""),"укажите обоснование ручного значения Qн",IF(AND(H193="",J193=""),"в справочнике не указан источник",""))))</f>
        <v/>
      </c>
    </row>
    <row r="194" customFormat="false" ht="15" hidden="false" customHeight="false" outlineLevel="0" collapsed="false">
      <c r="A194" s="17" t="n">
        <v>191</v>
      </c>
      <c r="B194" s="13"/>
      <c r="C194" s="16"/>
      <c r="D194" s="13"/>
      <c r="E194" s="13"/>
      <c r="F194" s="14"/>
      <c r="G194" s="15" t="str">
        <f aca="false">IF(D194="","",IFERROR(IF(INDEX('Справочник Qн'!$B$5:$B$23,MATCH(D194,'Справочник Qн'!$A$5:$A$23,0))="","",INDEX('Справочник Qн'!$B$5:$B$23,MATCH(D194,'Справочник Qн'!$A$5:$A$23,0))),""))</f>
        <v/>
      </c>
      <c r="H194" s="14"/>
      <c r="I194" s="15" t="str">
        <f aca="false">IF(H194&lt;&gt;"",H194,G194)</f>
        <v/>
      </c>
      <c r="J194" s="19" t="str">
        <f aca="false">IF(D194="","",IFERROR(IF(INDEX('Справочник Qн'!$D$5:$D$23,MATCH(D194,'Справочник Qн'!$A$5:$A$23,0))="","",INDEX('Справочник Qн'!$D$5:$D$23,MATCH(D194,'Справочник Qн'!$A$5:$A$23,0))),""))</f>
        <v/>
      </c>
      <c r="K194" s="20"/>
      <c r="L194" s="18" t="str">
        <f aca="false">IF(OR(F194="",I194=""),"",F194*I194)</f>
        <v/>
      </c>
      <c r="M194" s="15" t="str">
        <f aca="false">IF(D194="","",IFERROR(IF(INDEX('Справочник Qн'!$E$5:$E$23,MATCH(D194,'Справочник Qн'!$A$5:$A$23,0))="","",INDEX('Справочник Qн'!$E$5:$E$23,MATCH(D194,'Справочник Qн'!$A$5:$A$23,0))),""))</f>
        <v/>
      </c>
      <c r="N194" s="19" t="str">
        <f aca="false">IF(D194="","",IF(I194="","нет Qн: внесите значение вручную и укажите источник",IF(AND(H194&lt;&gt;"",K194=""),"укажите обоснование ручного значения Qн",IF(AND(H194="",J194=""),"в справочнике не указан источник",""))))</f>
        <v/>
      </c>
    </row>
    <row r="195" customFormat="false" ht="15" hidden="false" customHeight="false" outlineLevel="0" collapsed="false">
      <c r="A195" s="17" t="n">
        <v>192</v>
      </c>
      <c r="B195" s="13"/>
      <c r="C195" s="16"/>
      <c r="D195" s="13"/>
      <c r="E195" s="13"/>
      <c r="F195" s="14"/>
      <c r="G195" s="15" t="str">
        <f aca="false">IF(D195="","",IFERROR(IF(INDEX('Справочник Qн'!$B$5:$B$23,MATCH(D195,'Справочник Qн'!$A$5:$A$23,0))="","",INDEX('Справочник Qн'!$B$5:$B$23,MATCH(D195,'Справочник Qн'!$A$5:$A$23,0))),""))</f>
        <v/>
      </c>
      <c r="H195" s="14"/>
      <c r="I195" s="15" t="str">
        <f aca="false">IF(H195&lt;&gt;"",H195,G195)</f>
        <v/>
      </c>
      <c r="J195" s="19" t="str">
        <f aca="false">IF(D195="","",IFERROR(IF(INDEX('Справочник Qн'!$D$5:$D$23,MATCH(D195,'Справочник Qн'!$A$5:$A$23,0))="","",INDEX('Справочник Qн'!$D$5:$D$23,MATCH(D195,'Справочник Qн'!$A$5:$A$23,0))),""))</f>
        <v/>
      </c>
      <c r="K195" s="20"/>
      <c r="L195" s="18" t="str">
        <f aca="false">IF(OR(F195="",I195=""),"",F195*I195)</f>
        <v/>
      </c>
      <c r="M195" s="15" t="str">
        <f aca="false">IF(D195="","",IFERROR(IF(INDEX('Справочник Qн'!$E$5:$E$23,MATCH(D195,'Справочник Qн'!$A$5:$A$23,0))="","",INDEX('Справочник Qн'!$E$5:$E$23,MATCH(D195,'Справочник Qн'!$A$5:$A$23,0))),""))</f>
        <v/>
      </c>
      <c r="N195" s="19" t="str">
        <f aca="false">IF(D195="","",IF(I195="","нет Qн: внесите значение вручную и укажите источник",IF(AND(H195&lt;&gt;"",K195=""),"укажите обоснование ручного значения Qн",IF(AND(H195="",J195=""),"в справочнике не указан источник",""))))</f>
        <v/>
      </c>
    </row>
    <row r="196" customFormat="false" ht="15" hidden="false" customHeight="false" outlineLevel="0" collapsed="false">
      <c r="A196" s="17" t="n">
        <v>193</v>
      </c>
      <c r="B196" s="13"/>
      <c r="C196" s="16"/>
      <c r="D196" s="13"/>
      <c r="E196" s="13"/>
      <c r="F196" s="14"/>
      <c r="G196" s="15" t="str">
        <f aca="false">IF(D196="","",IFERROR(IF(INDEX('Справочник Qн'!$B$5:$B$23,MATCH(D196,'Справочник Qн'!$A$5:$A$23,0))="","",INDEX('Справочник Qн'!$B$5:$B$23,MATCH(D196,'Справочник Qн'!$A$5:$A$23,0))),""))</f>
        <v/>
      </c>
      <c r="H196" s="14"/>
      <c r="I196" s="15" t="str">
        <f aca="false">IF(H196&lt;&gt;"",H196,G196)</f>
        <v/>
      </c>
      <c r="J196" s="19" t="str">
        <f aca="false">IF(D196="","",IFERROR(IF(INDEX('Справочник Qн'!$D$5:$D$23,MATCH(D196,'Справочник Qн'!$A$5:$A$23,0))="","",INDEX('Справочник Qн'!$D$5:$D$23,MATCH(D196,'Справочник Qн'!$A$5:$A$23,0))),""))</f>
        <v/>
      </c>
      <c r="K196" s="20"/>
      <c r="L196" s="18" t="str">
        <f aca="false">IF(OR(F196="",I196=""),"",F196*I196)</f>
        <v/>
      </c>
      <c r="M196" s="15" t="str">
        <f aca="false">IF(D196="","",IFERROR(IF(INDEX('Справочник Qн'!$E$5:$E$23,MATCH(D196,'Справочник Qн'!$A$5:$A$23,0))="","",INDEX('Справочник Qн'!$E$5:$E$23,MATCH(D196,'Справочник Qн'!$A$5:$A$23,0))),""))</f>
        <v/>
      </c>
      <c r="N196" s="19" t="str">
        <f aca="false">IF(D196="","",IF(I196="","нет Qн: внесите значение вручную и укажите источник",IF(AND(H196&lt;&gt;"",K196=""),"укажите обоснование ручного значения Qн",IF(AND(H196="",J196=""),"в справочнике не указан источник",""))))</f>
        <v/>
      </c>
    </row>
    <row r="197" customFormat="false" ht="15" hidden="false" customHeight="false" outlineLevel="0" collapsed="false">
      <c r="A197" s="17" t="n">
        <v>194</v>
      </c>
      <c r="B197" s="13"/>
      <c r="C197" s="16"/>
      <c r="D197" s="13"/>
      <c r="E197" s="13"/>
      <c r="F197" s="14"/>
      <c r="G197" s="15" t="str">
        <f aca="false">IF(D197="","",IFERROR(IF(INDEX('Справочник Qн'!$B$5:$B$23,MATCH(D197,'Справочник Qн'!$A$5:$A$23,0))="","",INDEX('Справочник Qн'!$B$5:$B$23,MATCH(D197,'Справочник Qн'!$A$5:$A$23,0))),""))</f>
        <v/>
      </c>
      <c r="H197" s="14"/>
      <c r="I197" s="15" t="str">
        <f aca="false">IF(H197&lt;&gt;"",H197,G197)</f>
        <v/>
      </c>
      <c r="J197" s="19" t="str">
        <f aca="false">IF(D197="","",IFERROR(IF(INDEX('Справочник Qн'!$D$5:$D$23,MATCH(D197,'Справочник Qн'!$A$5:$A$23,0))="","",INDEX('Справочник Qн'!$D$5:$D$23,MATCH(D197,'Справочник Qн'!$A$5:$A$23,0))),""))</f>
        <v/>
      </c>
      <c r="K197" s="20"/>
      <c r="L197" s="18" t="str">
        <f aca="false">IF(OR(F197="",I197=""),"",F197*I197)</f>
        <v/>
      </c>
      <c r="M197" s="15" t="str">
        <f aca="false">IF(D197="","",IFERROR(IF(INDEX('Справочник Qн'!$E$5:$E$23,MATCH(D197,'Справочник Qн'!$A$5:$A$23,0))="","",INDEX('Справочник Qн'!$E$5:$E$23,MATCH(D197,'Справочник Qн'!$A$5:$A$23,0))),""))</f>
        <v/>
      </c>
      <c r="N197" s="19" t="str">
        <f aca="false">IF(D197="","",IF(I197="","нет Qн: внесите значение вручную и укажите источник",IF(AND(H197&lt;&gt;"",K197=""),"укажите обоснование ручного значения Qн",IF(AND(H197="",J197=""),"в справочнике не указан источник",""))))</f>
        <v/>
      </c>
    </row>
    <row r="198" customFormat="false" ht="15" hidden="false" customHeight="false" outlineLevel="0" collapsed="false">
      <c r="A198" s="17" t="n">
        <v>195</v>
      </c>
      <c r="B198" s="13"/>
      <c r="C198" s="16"/>
      <c r="D198" s="13"/>
      <c r="E198" s="13"/>
      <c r="F198" s="14"/>
      <c r="G198" s="15" t="str">
        <f aca="false">IF(D198="","",IFERROR(IF(INDEX('Справочник Qн'!$B$5:$B$23,MATCH(D198,'Справочник Qн'!$A$5:$A$23,0))="","",INDEX('Справочник Qн'!$B$5:$B$23,MATCH(D198,'Справочник Qн'!$A$5:$A$23,0))),""))</f>
        <v/>
      </c>
      <c r="H198" s="14"/>
      <c r="I198" s="15" t="str">
        <f aca="false">IF(H198&lt;&gt;"",H198,G198)</f>
        <v/>
      </c>
      <c r="J198" s="19" t="str">
        <f aca="false">IF(D198="","",IFERROR(IF(INDEX('Справочник Qн'!$D$5:$D$23,MATCH(D198,'Справочник Qн'!$A$5:$A$23,0))="","",INDEX('Справочник Qн'!$D$5:$D$23,MATCH(D198,'Справочник Qн'!$A$5:$A$23,0))),""))</f>
        <v/>
      </c>
      <c r="K198" s="20"/>
      <c r="L198" s="18" t="str">
        <f aca="false">IF(OR(F198="",I198=""),"",F198*I198)</f>
        <v/>
      </c>
      <c r="M198" s="15" t="str">
        <f aca="false">IF(D198="","",IFERROR(IF(INDEX('Справочник Qн'!$E$5:$E$23,MATCH(D198,'Справочник Qн'!$A$5:$A$23,0))="","",INDEX('Справочник Qн'!$E$5:$E$23,MATCH(D198,'Справочник Qн'!$A$5:$A$23,0))),""))</f>
        <v/>
      </c>
      <c r="N198" s="19" t="str">
        <f aca="false">IF(D198="","",IF(I198="","нет Qн: внесите значение вручную и укажите источник",IF(AND(H198&lt;&gt;"",K198=""),"укажите обоснование ручного значения Qн",IF(AND(H198="",J198=""),"в справочнике не указан источник",""))))</f>
        <v/>
      </c>
    </row>
    <row r="199" customFormat="false" ht="15" hidden="false" customHeight="false" outlineLevel="0" collapsed="false">
      <c r="A199" s="17" t="n">
        <v>196</v>
      </c>
      <c r="B199" s="13"/>
      <c r="C199" s="16"/>
      <c r="D199" s="13"/>
      <c r="E199" s="13"/>
      <c r="F199" s="14"/>
      <c r="G199" s="15" t="str">
        <f aca="false">IF(D199="","",IFERROR(IF(INDEX('Справочник Qн'!$B$5:$B$23,MATCH(D199,'Справочник Qн'!$A$5:$A$23,0))="","",INDEX('Справочник Qн'!$B$5:$B$23,MATCH(D199,'Справочник Qн'!$A$5:$A$23,0))),""))</f>
        <v/>
      </c>
      <c r="H199" s="14"/>
      <c r="I199" s="15" t="str">
        <f aca="false">IF(H199&lt;&gt;"",H199,G199)</f>
        <v/>
      </c>
      <c r="J199" s="19" t="str">
        <f aca="false">IF(D199="","",IFERROR(IF(INDEX('Справочник Qн'!$D$5:$D$23,MATCH(D199,'Справочник Qн'!$A$5:$A$23,0))="","",INDEX('Справочник Qн'!$D$5:$D$23,MATCH(D199,'Справочник Qн'!$A$5:$A$23,0))),""))</f>
        <v/>
      </c>
      <c r="K199" s="20"/>
      <c r="L199" s="18" t="str">
        <f aca="false">IF(OR(F199="",I199=""),"",F199*I199)</f>
        <v/>
      </c>
      <c r="M199" s="15" t="str">
        <f aca="false">IF(D199="","",IFERROR(IF(INDEX('Справочник Qн'!$E$5:$E$23,MATCH(D199,'Справочник Qн'!$A$5:$A$23,0))="","",INDEX('Справочник Qн'!$E$5:$E$23,MATCH(D199,'Справочник Qн'!$A$5:$A$23,0))),""))</f>
        <v/>
      </c>
      <c r="N199" s="19" t="str">
        <f aca="false">IF(D199="","",IF(I199="","нет Qн: внесите значение вручную и укажите источник",IF(AND(H199&lt;&gt;"",K199=""),"укажите обоснование ручного значения Qн",IF(AND(H199="",J199=""),"в справочнике не указан источник",""))))</f>
        <v/>
      </c>
    </row>
    <row r="200" customFormat="false" ht="15" hidden="false" customHeight="false" outlineLevel="0" collapsed="false">
      <c r="A200" s="17" t="n">
        <v>197</v>
      </c>
      <c r="B200" s="13"/>
      <c r="C200" s="16"/>
      <c r="D200" s="13"/>
      <c r="E200" s="13"/>
      <c r="F200" s="14"/>
      <c r="G200" s="15" t="str">
        <f aca="false">IF(D200="","",IFERROR(IF(INDEX('Справочник Qн'!$B$5:$B$23,MATCH(D200,'Справочник Qн'!$A$5:$A$23,0))="","",INDEX('Справочник Qн'!$B$5:$B$23,MATCH(D200,'Справочник Qн'!$A$5:$A$23,0))),""))</f>
        <v/>
      </c>
      <c r="H200" s="14"/>
      <c r="I200" s="15" t="str">
        <f aca="false">IF(H200&lt;&gt;"",H200,G200)</f>
        <v/>
      </c>
      <c r="J200" s="19" t="str">
        <f aca="false">IF(D200="","",IFERROR(IF(INDEX('Справочник Qн'!$D$5:$D$23,MATCH(D200,'Справочник Qн'!$A$5:$A$23,0))="","",INDEX('Справочник Qн'!$D$5:$D$23,MATCH(D200,'Справочник Qн'!$A$5:$A$23,0))),""))</f>
        <v/>
      </c>
      <c r="K200" s="20"/>
      <c r="L200" s="18" t="str">
        <f aca="false">IF(OR(F200="",I200=""),"",F200*I200)</f>
        <v/>
      </c>
      <c r="M200" s="15" t="str">
        <f aca="false">IF(D200="","",IFERROR(IF(INDEX('Справочник Qн'!$E$5:$E$23,MATCH(D200,'Справочник Qн'!$A$5:$A$23,0))="","",INDEX('Справочник Qн'!$E$5:$E$23,MATCH(D200,'Справочник Qн'!$A$5:$A$23,0))),""))</f>
        <v/>
      </c>
      <c r="N200" s="19" t="str">
        <f aca="false">IF(D200="","",IF(I200="","нет Qн: внесите значение вручную и укажите источник",IF(AND(H200&lt;&gt;"",K200=""),"укажите обоснование ручного значения Qн",IF(AND(H200="",J200=""),"в справочнике не указан источник",""))))</f>
        <v/>
      </c>
    </row>
    <row r="201" customFormat="false" ht="15" hidden="false" customHeight="false" outlineLevel="0" collapsed="false">
      <c r="A201" s="17" t="n">
        <v>198</v>
      </c>
      <c r="B201" s="13"/>
      <c r="C201" s="16"/>
      <c r="D201" s="13"/>
      <c r="E201" s="13"/>
      <c r="F201" s="14"/>
      <c r="G201" s="15" t="str">
        <f aca="false">IF(D201="","",IFERROR(IF(INDEX('Справочник Qн'!$B$5:$B$23,MATCH(D201,'Справочник Qн'!$A$5:$A$23,0))="","",INDEX('Справочник Qн'!$B$5:$B$23,MATCH(D201,'Справочник Qн'!$A$5:$A$23,0))),""))</f>
        <v/>
      </c>
      <c r="H201" s="14"/>
      <c r="I201" s="15" t="str">
        <f aca="false">IF(H201&lt;&gt;"",H201,G201)</f>
        <v/>
      </c>
      <c r="J201" s="19" t="str">
        <f aca="false">IF(D201="","",IFERROR(IF(INDEX('Справочник Qн'!$D$5:$D$23,MATCH(D201,'Справочник Qн'!$A$5:$A$23,0))="","",INDEX('Справочник Qн'!$D$5:$D$23,MATCH(D201,'Справочник Qн'!$A$5:$A$23,0))),""))</f>
        <v/>
      </c>
      <c r="K201" s="20"/>
      <c r="L201" s="18" t="str">
        <f aca="false">IF(OR(F201="",I201=""),"",F201*I201)</f>
        <v/>
      </c>
      <c r="M201" s="15" t="str">
        <f aca="false">IF(D201="","",IFERROR(IF(INDEX('Справочник Qн'!$E$5:$E$23,MATCH(D201,'Справочник Qн'!$A$5:$A$23,0))="","",INDEX('Справочник Qн'!$E$5:$E$23,MATCH(D201,'Справочник Qн'!$A$5:$A$23,0))),""))</f>
        <v/>
      </c>
      <c r="N201" s="19" t="str">
        <f aca="false">IF(D201="","",IF(I201="","нет Qн: внесите значение вручную и укажите источник",IF(AND(H201&lt;&gt;"",K201=""),"укажите обоснование ручного значения Qн",IF(AND(H201="",J201=""),"в справочнике не указан источник",""))))</f>
        <v/>
      </c>
    </row>
    <row r="202" customFormat="false" ht="15" hidden="false" customHeight="false" outlineLevel="0" collapsed="false">
      <c r="A202" s="17" t="n">
        <v>199</v>
      </c>
      <c r="B202" s="13"/>
      <c r="C202" s="16"/>
      <c r="D202" s="13"/>
      <c r="E202" s="13"/>
      <c r="F202" s="14"/>
      <c r="G202" s="15" t="str">
        <f aca="false">IF(D202="","",IFERROR(IF(INDEX('Справочник Qн'!$B$5:$B$23,MATCH(D202,'Справочник Qн'!$A$5:$A$23,0))="","",INDEX('Справочник Qн'!$B$5:$B$23,MATCH(D202,'Справочник Qн'!$A$5:$A$23,0))),""))</f>
        <v/>
      </c>
      <c r="H202" s="14"/>
      <c r="I202" s="15" t="str">
        <f aca="false">IF(H202&lt;&gt;"",H202,G202)</f>
        <v/>
      </c>
      <c r="J202" s="19" t="str">
        <f aca="false">IF(D202="","",IFERROR(IF(INDEX('Справочник Qн'!$D$5:$D$23,MATCH(D202,'Справочник Qн'!$A$5:$A$23,0))="","",INDEX('Справочник Qн'!$D$5:$D$23,MATCH(D202,'Справочник Qн'!$A$5:$A$23,0))),""))</f>
        <v/>
      </c>
      <c r="K202" s="20"/>
      <c r="L202" s="18" t="str">
        <f aca="false">IF(OR(F202="",I202=""),"",F202*I202)</f>
        <v/>
      </c>
      <c r="M202" s="15" t="str">
        <f aca="false">IF(D202="","",IFERROR(IF(INDEX('Справочник Qн'!$E$5:$E$23,MATCH(D202,'Справочник Qн'!$A$5:$A$23,0))="","",INDEX('Справочник Qн'!$E$5:$E$23,MATCH(D202,'Справочник Qн'!$A$5:$A$23,0))),""))</f>
        <v/>
      </c>
      <c r="N202" s="19" t="str">
        <f aca="false">IF(D202="","",IF(I202="","нет Qн: внесите значение вручную и укажите источник",IF(AND(H202&lt;&gt;"",K202=""),"укажите обоснование ручного значения Qн",IF(AND(H202="",J202=""),"в справочнике не указан источник",""))))</f>
        <v/>
      </c>
    </row>
    <row r="203" customFormat="false" ht="15" hidden="false" customHeight="false" outlineLevel="0" collapsed="false">
      <c r="A203" s="17" t="n">
        <v>200</v>
      </c>
      <c r="B203" s="13"/>
      <c r="C203" s="16"/>
      <c r="D203" s="13"/>
      <c r="E203" s="13"/>
      <c r="F203" s="14"/>
      <c r="G203" s="15" t="str">
        <f aca="false">IF(D203="","",IFERROR(IF(INDEX('Справочник Qн'!$B$5:$B$23,MATCH(D203,'Справочник Qн'!$A$5:$A$23,0))="","",INDEX('Справочник Qн'!$B$5:$B$23,MATCH(D203,'Справочник Qн'!$A$5:$A$23,0))),""))</f>
        <v/>
      </c>
      <c r="H203" s="14"/>
      <c r="I203" s="15" t="str">
        <f aca="false">IF(H203&lt;&gt;"",H203,G203)</f>
        <v/>
      </c>
      <c r="J203" s="19" t="str">
        <f aca="false">IF(D203="","",IFERROR(IF(INDEX('Справочник Qн'!$D$5:$D$23,MATCH(D203,'Справочник Qн'!$A$5:$A$23,0))="","",INDEX('Справочник Qн'!$D$5:$D$23,MATCH(D203,'Справочник Qн'!$A$5:$A$23,0))),""))</f>
        <v/>
      </c>
      <c r="K203" s="20"/>
      <c r="L203" s="18" t="str">
        <f aca="false">IF(OR(F203="",I203=""),"",F203*I203)</f>
        <v/>
      </c>
      <c r="M203" s="15" t="str">
        <f aca="false">IF(D203="","",IFERROR(IF(INDEX('Справочник Qн'!$E$5:$E$23,MATCH(D203,'Справочник Qн'!$A$5:$A$23,0))="","",INDEX('Справочник Qн'!$E$5:$E$23,MATCH(D203,'Справочник Qн'!$A$5:$A$23,0))),""))</f>
        <v/>
      </c>
      <c r="N203" s="19" t="str">
        <f aca="false">IF(D203="","",IF(I203="","нет Qн: внесите значение вручную и укажите источник",IF(AND(H203&lt;&gt;"",K203=""),"укажите обоснование ручного значения Qн",IF(AND(H203="",J203=""),"в справочнике не указан источник",""))))</f>
        <v/>
      </c>
    </row>
  </sheetData>
  <sheetProtection sheet="true" password="f7cc" formatColumns="false" formatRows="false"/>
  <mergeCells count="1">
    <mergeCell ref="A2:N2"/>
  </mergeCells>
  <dataValidations count="2">
    <dataValidation allowBlank="true" errorStyle="stop" operator="between" showDropDown="false" showErrorMessage="false" showInputMessage="false" sqref="B4:B203" type="list">
      <formula1>Помещения!$B$4:$B$23</formula1>
      <formula2>0</formula2>
    </dataValidation>
    <dataValidation allowBlank="true" errorStyle="stop" operator="between" showDropDown="false" showErrorMessage="false" showInputMessage="false" sqref="D4:D203" type="list">
      <formula1>'Справочник Qн'!$A$5:$A$23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11"/>
    <col collapsed="false" customWidth="true" hidden="false" outlineLevel="0" max="4" min="4" style="0" width="9"/>
    <col collapsed="false" customWidth="true" hidden="false" outlineLevel="0" max="5" min="5" style="0" width="12"/>
    <col collapsed="false" customWidth="true" hidden="false" outlineLevel="0" max="6" min="6" style="0" width="6"/>
    <col collapsed="false" customWidth="true" hidden="false" outlineLevel="0" max="7" min="7" style="0" width="12"/>
    <col collapsed="false" customWidth="true" hidden="false" outlineLevel="0" max="8" min="8" style="0" width="13"/>
    <col collapsed="false" customWidth="true" hidden="false" outlineLevel="0" max="9" min="9" style="0" width="8"/>
    <col collapsed="false" customWidth="true" hidden="false" outlineLevel="0" max="10" min="10" style="0" width="6"/>
    <col collapsed="false" customWidth="true" hidden="false" outlineLevel="0" max="11" min="11" style="0" width="7"/>
    <col collapsed="false" customWidth="true" hidden="false" outlineLevel="0" max="12" min="12" style="0" width="9"/>
    <col collapsed="false" customWidth="true" hidden="false" outlineLevel="0" max="13" min="13" style="0" width="10"/>
    <col collapsed="false" customWidth="true" hidden="false" outlineLevel="0" max="14" min="14" style="0" width="9"/>
    <col collapsed="false" customWidth="true" hidden="false" outlineLevel="0" max="15" min="15" style="0" width="44"/>
  </cols>
  <sheetData>
    <row r="1" customFormat="false" ht="16.15" hidden="false" customHeight="false" outlineLevel="0" collapsed="false">
      <c r="A1" s="9" t="s">
        <v>90</v>
      </c>
    </row>
    <row r="2" customFormat="false" ht="33.75" hidden="false" customHeight="true" outlineLevel="0" collapsed="false">
      <c r="A2" s="10" t="s">
        <v>91</v>
      </c>
      <c r="B2" s="10"/>
      <c r="C2" s="10"/>
      <c r="D2" s="10"/>
      <c r="E2" s="10"/>
      <c r="F2" s="10"/>
      <c r="G2" s="10"/>
      <c r="H2" s="10"/>
      <c r="I2" s="10"/>
      <c r="J2" s="10"/>
      <c r="K2" s="10"/>
      <c r="L2" s="10"/>
      <c r="M2" s="10"/>
      <c r="N2" s="10"/>
      <c r="O2" s="10"/>
    </row>
    <row r="3" customFormat="false" ht="37.5" hidden="false" customHeight="true" outlineLevel="0" collapsed="false">
      <c r="A3" s="11" t="s">
        <v>32</v>
      </c>
      <c r="B3" s="11" t="s">
        <v>49</v>
      </c>
      <c r="C3" s="11" t="s">
        <v>92</v>
      </c>
      <c r="D3" s="11" t="s">
        <v>93</v>
      </c>
      <c r="E3" s="11" t="s">
        <v>94</v>
      </c>
      <c r="F3" s="11" t="s">
        <v>68</v>
      </c>
      <c r="G3" s="11" t="s">
        <v>95</v>
      </c>
      <c r="H3" s="11" t="s">
        <v>96</v>
      </c>
      <c r="I3" s="11" t="s">
        <v>40</v>
      </c>
      <c r="J3" s="11" t="s">
        <v>97</v>
      </c>
      <c r="K3" s="11" t="s">
        <v>98</v>
      </c>
      <c r="L3" s="11" t="s">
        <v>99</v>
      </c>
      <c r="M3" s="11" t="s">
        <v>100</v>
      </c>
      <c r="N3" s="11" t="s">
        <v>101</v>
      </c>
      <c r="O3" s="11" t="s">
        <v>69</v>
      </c>
    </row>
    <row r="4" customFormat="false" ht="15" hidden="false" customHeight="false" outlineLevel="0" collapsed="false">
      <c r="A4" s="17" t="n">
        <v>1</v>
      </c>
      <c r="B4" s="21" t="str">
        <f aca="false">IF(Помещения!B4="","",Помещения!B4)</f>
        <v>Склад запасных частей и упаковки</v>
      </c>
      <c r="C4" s="15" t="n">
        <f aca="false">IF(B4="",0,IF(Помещения!G4="",0,Помещения!G4))</f>
        <v>96</v>
      </c>
      <c r="D4" s="17" t="n">
        <f aca="false">IF(B4="","",COUNTIFS(Участки!$B$4:$B$63,B4))</f>
        <v>1</v>
      </c>
      <c r="E4" s="18" t="n">
        <f aca="false">IF(B4="","",IF(D4=0,"",_xlfn.MAXIFS(Участки!$K$4:$K$63,Участки!$B$4:$B$63,B4)))</f>
        <v>515.75</v>
      </c>
      <c r="F4" s="17" t="n">
        <f aca="false">IF(B4="","",IF(D4=0,"",_xlfn.MINIFS(Участки!$V$4:$V$63,Участки!$B$4:$B$63,B4)))</f>
        <v>2</v>
      </c>
      <c r="G4" s="17" t="str">
        <f aca="false">IF(OR(B4="",F4="",F4=0),"",IF(F4=1,"В1",IF(F4=2,"В2",IF(F4=3,"В3",IF(F4=4,"В4","не В")))))</f>
        <v>В2</v>
      </c>
      <c r="H4" s="17" t="str">
        <f aca="false">IF(B4="","",IF(Помещения!J4="нет","не категорируется",IF(Помещения!K4&lt;&gt;"",Помещения!K4,IF(G4="","нет данных",IF(G4="не В","задайте Г или Д вручную",G4)))))</f>
        <v>В2</v>
      </c>
      <c r="I4" s="17" t="str">
        <f aca="false">IF(B4="","",Помещения!I4)</f>
        <v>нет</v>
      </c>
      <c r="J4" s="22" t="n">
        <f aca="false">IF(H4="А",1,0)</f>
        <v>0</v>
      </c>
      <c r="K4" s="22" t="n">
        <f aca="false">IF(OR(H4="А",H4="Б"),1,0)</f>
        <v>0</v>
      </c>
      <c r="L4" s="22" t="n">
        <f aca="false">IF(OR(H4="А",H4="Б",H4="В1",H4="В2",H4="В3"),1,0)</f>
        <v>1</v>
      </c>
      <c r="M4" s="22" t="n">
        <f aca="false">IF(OR(L4=1,H4="Г"),1,0)</f>
        <v>1</v>
      </c>
      <c r="N4" s="22" t="n">
        <f aca="false">IF(I4="да",1,0)</f>
        <v>0</v>
      </c>
      <c r="O4" s="19" t="str">
        <f aca="false">IF(B4="","",IF(Помещения!G4="","не задана площадь помещения",IF(Помещения!J4="","укажите, подлежит ли помещение категорированию",IF(H4="нет данных","нет участков и не задана категория вручную",IF(H4="задайте Г или Д вручную","по расчёту помещение не относится к В — категорию Г или Д определите вручную",IF(COUNTIFS(Участки!$B$4:$B$63,B4,Участки!$U$4:$U$63,"НЕ выполняется")&gt;0,"на листе «Участки» не подтверждена В4 по расстояниям между участками",""))))))</f>
        <v/>
      </c>
    </row>
    <row r="5" customFormat="false" ht="15" hidden="false" customHeight="false" outlineLevel="0" collapsed="false">
      <c r="A5" s="17" t="n">
        <v>2</v>
      </c>
      <c r="B5" s="21" t="str">
        <f aca="false">IF(Помещения!B5="","",Помещения!B5)</f>
        <v/>
      </c>
      <c r="C5" s="15" t="n">
        <f aca="false">IF(B5="",0,IF(Помещения!G5="",0,Помещения!G5))</f>
        <v>0</v>
      </c>
      <c r="D5" s="17" t="str">
        <f aca="false">IF(B5="","",COUNTIFS(Участки!$B$4:$B$63,B5))</f>
        <v/>
      </c>
      <c r="E5" s="18" t="str">
        <f aca="false">IF(B5="","",IF(D5=0,"",_xlfn.MAXIFS(Участки!$K$4:$K$63,Участки!$B$4:$B$63,B5)))</f>
        <v/>
      </c>
      <c r="F5" s="17" t="str">
        <f aca="false">IF(B5="","",IF(D5=0,"",_xlfn.MINIFS(Участки!$V$4:$V$63,Участки!$B$4:$B$63,B5)))</f>
        <v/>
      </c>
      <c r="G5" s="17" t="str">
        <f aca="false">IF(OR(B5="",F5="",F5=0),"",IF(F5=1,"В1",IF(F5=2,"В2",IF(F5=3,"В3",IF(F5=4,"В4","не В")))))</f>
        <v/>
      </c>
      <c r="H5" s="17" t="str">
        <f aca="false">IF(B5="","",IF(Помещения!J5="нет","не категорируется",IF(Помещения!K5&lt;&gt;"",Помещения!K5,IF(G5="","нет данных",IF(G5="не В","задайте Г или Д вручную",G5)))))</f>
        <v/>
      </c>
      <c r="I5" s="17" t="str">
        <f aca="false">IF(B5="","",Помещения!I5)</f>
        <v/>
      </c>
      <c r="J5" s="22" t="n">
        <f aca="false">IF(H5="А",1,0)</f>
        <v>0</v>
      </c>
      <c r="K5" s="22" t="n">
        <f aca="false">IF(OR(H5="А",H5="Б"),1,0)</f>
        <v>0</v>
      </c>
      <c r="L5" s="22" t="n">
        <f aca="false">IF(OR(H5="А",H5="Б",H5="В1",H5="В2",H5="В3"),1,0)</f>
        <v>0</v>
      </c>
      <c r="M5" s="22" t="n">
        <f aca="false">IF(OR(L5=1,H5="Г"),1,0)</f>
        <v>0</v>
      </c>
      <c r="N5" s="22" t="n">
        <f aca="false">IF(I5="да",1,0)</f>
        <v>0</v>
      </c>
      <c r="O5" s="19" t="str">
        <f aca="false">IF(B5="","",IF(Помещения!G5="","не задана площадь помещения",IF(Помещения!J5="","укажите, подлежит ли помещение категорированию",IF(H5="нет данных","нет участков и не задана категория вручную",IF(H5="задайте Г или Д вручную","по расчёту помещение не относится к В — категорию Г или Д определите вручную",IF(COUNTIFS(Участки!$B$4:$B$63,B5,Участки!$U$4:$U$63,"НЕ выполняется")&gt;0,"на листе «Участки» не подтверждена В4 по расстояниям между участками",""))))))</f>
        <v/>
      </c>
    </row>
    <row r="6" customFormat="false" ht="15" hidden="false" customHeight="false" outlineLevel="0" collapsed="false">
      <c r="A6" s="17" t="n">
        <v>3</v>
      </c>
      <c r="B6" s="21" t="str">
        <f aca="false">IF(Помещения!B6="","",Помещения!B6)</f>
        <v/>
      </c>
      <c r="C6" s="15" t="n">
        <f aca="false">IF(B6="",0,IF(Помещения!G6="",0,Помещения!G6))</f>
        <v>0</v>
      </c>
      <c r="D6" s="17" t="str">
        <f aca="false">IF(B6="","",COUNTIFS(Участки!$B$4:$B$63,B6))</f>
        <v/>
      </c>
      <c r="E6" s="18" t="str">
        <f aca="false">IF(B6="","",IF(D6=0,"",_xlfn.MAXIFS(Участки!$K$4:$K$63,Участки!$B$4:$B$63,B6)))</f>
        <v/>
      </c>
      <c r="F6" s="17" t="str">
        <f aca="false">IF(B6="","",IF(D6=0,"",_xlfn.MINIFS(Участки!$V$4:$V$63,Участки!$B$4:$B$63,B6)))</f>
        <v/>
      </c>
      <c r="G6" s="17" t="str">
        <f aca="false">IF(OR(B6="",F6="",F6=0),"",IF(F6=1,"В1",IF(F6=2,"В2",IF(F6=3,"В3",IF(F6=4,"В4","не В")))))</f>
        <v/>
      </c>
      <c r="H6" s="17" t="str">
        <f aca="false">IF(B6="","",IF(Помещения!J6="нет","не категорируется",IF(Помещения!K6&lt;&gt;"",Помещения!K6,IF(G6="","нет данных",IF(G6="не В","задайте Г или Д вручную",G6)))))</f>
        <v/>
      </c>
      <c r="I6" s="17" t="str">
        <f aca="false">IF(B6="","",Помещения!I6)</f>
        <v/>
      </c>
      <c r="J6" s="22" t="n">
        <f aca="false">IF(H6="А",1,0)</f>
        <v>0</v>
      </c>
      <c r="K6" s="22" t="n">
        <f aca="false">IF(OR(H6="А",H6="Б"),1,0)</f>
        <v>0</v>
      </c>
      <c r="L6" s="22" t="n">
        <f aca="false">IF(OR(H6="А",H6="Б",H6="В1",H6="В2",H6="В3"),1,0)</f>
        <v>0</v>
      </c>
      <c r="M6" s="22" t="n">
        <f aca="false">IF(OR(L6=1,H6="Г"),1,0)</f>
        <v>0</v>
      </c>
      <c r="N6" s="22" t="n">
        <f aca="false">IF(I6="да",1,0)</f>
        <v>0</v>
      </c>
      <c r="O6" s="19" t="str">
        <f aca="false">IF(B6="","",IF(Помещения!G6="","не задана площадь помещения",IF(Помещения!J6="","укажите, подлежит ли помещение категорированию",IF(H6="нет данных","нет участков и не задана категория вручную",IF(H6="задайте Г или Д вручную","по расчёту помещение не относится к В — категорию Г или Д определите вручную",IF(COUNTIFS(Участки!$B$4:$B$63,B6,Участки!$U$4:$U$63,"НЕ выполняется")&gt;0,"на листе «Участки» не подтверждена В4 по расстояниям между участками",""))))))</f>
        <v/>
      </c>
    </row>
    <row r="7" customFormat="false" ht="15" hidden="false" customHeight="false" outlineLevel="0" collapsed="false">
      <c r="A7" s="17" t="n">
        <v>4</v>
      </c>
      <c r="B7" s="21" t="str">
        <f aca="false">IF(Помещения!B7="","",Помещения!B7)</f>
        <v/>
      </c>
      <c r="C7" s="15" t="n">
        <f aca="false">IF(B7="",0,IF(Помещения!G7="",0,Помещения!G7))</f>
        <v>0</v>
      </c>
      <c r="D7" s="17" t="str">
        <f aca="false">IF(B7="","",COUNTIFS(Участки!$B$4:$B$63,B7))</f>
        <v/>
      </c>
      <c r="E7" s="18" t="str">
        <f aca="false">IF(B7="","",IF(D7=0,"",_xlfn.MAXIFS(Участки!$K$4:$K$63,Участки!$B$4:$B$63,B7)))</f>
        <v/>
      </c>
      <c r="F7" s="17" t="str">
        <f aca="false">IF(B7="","",IF(D7=0,"",_xlfn.MINIFS(Участки!$V$4:$V$63,Участки!$B$4:$B$63,B7)))</f>
        <v/>
      </c>
      <c r="G7" s="17" t="str">
        <f aca="false">IF(OR(B7="",F7="",F7=0),"",IF(F7=1,"В1",IF(F7=2,"В2",IF(F7=3,"В3",IF(F7=4,"В4","не В")))))</f>
        <v/>
      </c>
      <c r="H7" s="17" t="str">
        <f aca="false">IF(B7="","",IF(Помещения!J7="нет","не категорируется",IF(Помещения!K7&lt;&gt;"",Помещения!K7,IF(G7="","нет данных",IF(G7="не В","задайте Г или Д вручную",G7)))))</f>
        <v/>
      </c>
      <c r="I7" s="17" t="str">
        <f aca="false">IF(B7="","",Помещения!I7)</f>
        <v/>
      </c>
      <c r="J7" s="22" t="n">
        <f aca="false">IF(H7="А",1,0)</f>
        <v>0</v>
      </c>
      <c r="K7" s="22" t="n">
        <f aca="false">IF(OR(H7="А",H7="Б"),1,0)</f>
        <v>0</v>
      </c>
      <c r="L7" s="22" t="n">
        <f aca="false">IF(OR(H7="А",H7="Б",H7="В1",H7="В2",H7="В3"),1,0)</f>
        <v>0</v>
      </c>
      <c r="M7" s="22" t="n">
        <f aca="false">IF(OR(L7=1,H7="Г"),1,0)</f>
        <v>0</v>
      </c>
      <c r="N7" s="22" t="n">
        <f aca="false">IF(I7="да",1,0)</f>
        <v>0</v>
      </c>
      <c r="O7" s="19" t="str">
        <f aca="false">IF(B7="","",IF(Помещения!G7="","не задана площадь помещения",IF(Помещения!J7="","укажите, подлежит ли помещение категорированию",IF(H7="нет данных","нет участков и не задана категория вручную",IF(H7="задайте Г или Д вручную","по расчёту помещение не относится к В — категорию Г или Д определите вручную",IF(COUNTIFS(Участки!$B$4:$B$63,B7,Участки!$U$4:$U$63,"НЕ выполняется")&gt;0,"на листе «Участки» не подтверждена В4 по расстояниям между участками",""))))))</f>
        <v/>
      </c>
    </row>
    <row r="8" customFormat="false" ht="15" hidden="false" customHeight="false" outlineLevel="0" collapsed="false">
      <c r="A8" s="17" t="n">
        <v>5</v>
      </c>
      <c r="B8" s="21" t="str">
        <f aca="false">IF(Помещения!B8="","",Помещения!B8)</f>
        <v/>
      </c>
      <c r="C8" s="15" t="n">
        <f aca="false">IF(B8="",0,IF(Помещения!G8="",0,Помещения!G8))</f>
        <v>0</v>
      </c>
      <c r="D8" s="17" t="str">
        <f aca="false">IF(B8="","",COUNTIFS(Участки!$B$4:$B$63,B8))</f>
        <v/>
      </c>
      <c r="E8" s="18" t="str">
        <f aca="false">IF(B8="","",IF(D8=0,"",_xlfn.MAXIFS(Участки!$K$4:$K$63,Участки!$B$4:$B$63,B8)))</f>
        <v/>
      </c>
      <c r="F8" s="17" t="str">
        <f aca="false">IF(B8="","",IF(D8=0,"",_xlfn.MINIFS(Участки!$V$4:$V$63,Участки!$B$4:$B$63,B8)))</f>
        <v/>
      </c>
      <c r="G8" s="17" t="str">
        <f aca="false">IF(OR(B8="",F8="",F8=0),"",IF(F8=1,"В1",IF(F8=2,"В2",IF(F8=3,"В3",IF(F8=4,"В4","не В")))))</f>
        <v/>
      </c>
      <c r="H8" s="17" t="str">
        <f aca="false">IF(B8="","",IF(Помещения!J8="нет","не категорируется",IF(Помещения!K8&lt;&gt;"",Помещения!K8,IF(G8="","нет данных",IF(G8="не В","задайте Г или Д вручную",G8)))))</f>
        <v/>
      </c>
      <c r="I8" s="17" t="str">
        <f aca="false">IF(B8="","",Помещения!I8)</f>
        <v/>
      </c>
      <c r="J8" s="22" t="n">
        <f aca="false">IF(H8="А",1,0)</f>
        <v>0</v>
      </c>
      <c r="K8" s="22" t="n">
        <f aca="false">IF(OR(H8="А",H8="Б"),1,0)</f>
        <v>0</v>
      </c>
      <c r="L8" s="22" t="n">
        <f aca="false">IF(OR(H8="А",H8="Б",H8="В1",H8="В2",H8="В3"),1,0)</f>
        <v>0</v>
      </c>
      <c r="M8" s="22" t="n">
        <f aca="false">IF(OR(L8=1,H8="Г"),1,0)</f>
        <v>0</v>
      </c>
      <c r="N8" s="22" t="n">
        <f aca="false">IF(I8="да",1,0)</f>
        <v>0</v>
      </c>
      <c r="O8" s="19" t="str">
        <f aca="false">IF(B8="","",IF(Помещения!G8="","не задана площадь помещения",IF(Помещения!J8="","укажите, подлежит ли помещение категорированию",IF(H8="нет данных","нет участков и не задана категория вручную",IF(H8="задайте Г или Д вручную","по расчёту помещение не относится к В — категорию Г или Д определите вручную",IF(COUNTIFS(Участки!$B$4:$B$63,B8,Участки!$U$4:$U$63,"НЕ выполняется")&gt;0,"на листе «Участки» не подтверждена В4 по расстояниям между участками",""))))))</f>
        <v/>
      </c>
    </row>
    <row r="9" customFormat="false" ht="15" hidden="false" customHeight="false" outlineLevel="0" collapsed="false">
      <c r="A9" s="17" t="n">
        <v>6</v>
      </c>
      <c r="B9" s="21" t="str">
        <f aca="false">IF(Помещения!B9="","",Помещения!B9)</f>
        <v/>
      </c>
      <c r="C9" s="15" t="n">
        <f aca="false">IF(B9="",0,IF(Помещения!G9="",0,Помещения!G9))</f>
        <v>0</v>
      </c>
      <c r="D9" s="17" t="str">
        <f aca="false">IF(B9="","",COUNTIFS(Участки!$B$4:$B$63,B9))</f>
        <v/>
      </c>
      <c r="E9" s="18" t="str">
        <f aca="false">IF(B9="","",IF(D9=0,"",_xlfn.MAXIFS(Участки!$K$4:$K$63,Участки!$B$4:$B$63,B9)))</f>
        <v/>
      </c>
      <c r="F9" s="17" t="str">
        <f aca="false">IF(B9="","",IF(D9=0,"",_xlfn.MINIFS(Участки!$V$4:$V$63,Участки!$B$4:$B$63,B9)))</f>
        <v/>
      </c>
      <c r="G9" s="17" t="str">
        <f aca="false">IF(OR(B9="",F9="",F9=0),"",IF(F9=1,"В1",IF(F9=2,"В2",IF(F9=3,"В3",IF(F9=4,"В4","не В")))))</f>
        <v/>
      </c>
      <c r="H9" s="17" t="str">
        <f aca="false">IF(B9="","",IF(Помещения!J9="нет","не категорируется",IF(Помещения!K9&lt;&gt;"",Помещения!K9,IF(G9="","нет данных",IF(G9="не В","задайте Г или Д вручную",G9)))))</f>
        <v/>
      </c>
      <c r="I9" s="17" t="str">
        <f aca="false">IF(B9="","",Помещения!I9)</f>
        <v/>
      </c>
      <c r="J9" s="22" t="n">
        <f aca="false">IF(H9="А",1,0)</f>
        <v>0</v>
      </c>
      <c r="K9" s="22" t="n">
        <f aca="false">IF(OR(H9="А",H9="Б"),1,0)</f>
        <v>0</v>
      </c>
      <c r="L9" s="22" t="n">
        <f aca="false">IF(OR(H9="А",H9="Б",H9="В1",H9="В2",H9="В3"),1,0)</f>
        <v>0</v>
      </c>
      <c r="M9" s="22" t="n">
        <f aca="false">IF(OR(L9=1,H9="Г"),1,0)</f>
        <v>0</v>
      </c>
      <c r="N9" s="22" t="n">
        <f aca="false">IF(I9="да",1,0)</f>
        <v>0</v>
      </c>
      <c r="O9" s="19" t="str">
        <f aca="false">IF(B9="","",IF(Помещения!G9="","не задана площадь помещения",IF(Помещения!J9="","укажите, подлежит ли помещение категорированию",IF(H9="нет данных","нет участков и не задана категория вручную",IF(H9="задайте Г или Д вручную","по расчёту помещение не относится к В — категорию Г или Д определите вручную",IF(COUNTIFS(Участки!$B$4:$B$63,B9,Участки!$U$4:$U$63,"НЕ выполняется")&gt;0,"на листе «Участки» не подтверждена В4 по расстояниям между участками",""))))))</f>
        <v/>
      </c>
    </row>
    <row r="10" customFormat="false" ht="15" hidden="false" customHeight="false" outlineLevel="0" collapsed="false">
      <c r="A10" s="17" t="n">
        <v>7</v>
      </c>
      <c r="B10" s="21" t="str">
        <f aca="false">IF(Помещения!B10="","",Помещения!B10)</f>
        <v/>
      </c>
      <c r="C10" s="15" t="n">
        <f aca="false">IF(B10="",0,IF(Помещения!G10="",0,Помещения!G10))</f>
        <v>0</v>
      </c>
      <c r="D10" s="17" t="str">
        <f aca="false">IF(B10="","",COUNTIFS(Участки!$B$4:$B$63,B10))</f>
        <v/>
      </c>
      <c r="E10" s="18" t="str">
        <f aca="false">IF(B10="","",IF(D10=0,"",_xlfn.MAXIFS(Участки!$K$4:$K$63,Участки!$B$4:$B$63,B10)))</f>
        <v/>
      </c>
      <c r="F10" s="17" t="str">
        <f aca="false">IF(B10="","",IF(D10=0,"",_xlfn.MINIFS(Участки!$V$4:$V$63,Участки!$B$4:$B$63,B10)))</f>
        <v/>
      </c>
      <c r="G10" s="17" t="str">
        <f aca="false">IF(OR(B10="",F10="",F10=0),"",IF(F10=1,"В1",IF(F10=2,"В2",IF(F10=3,"В3",IF(F10=4,"В4","не В")))))</f>
        <v/>
      </c>
      <c r="H10" s="17" t="str">
        <f aca="false">IF(B10="","",IF(Помещения!J10="нет","не категорируется",IF(Помещения!K10&lt;&gt;"",Помещения!K10,IF(G10="","нет данных",IF(G10="не В","задайте Г или Д вручную",G10)))))</f>
        <v/>
      </c>
      <c r="I10" s="17" t="str">
        <f aca="false">IF(B10="","",Помещения!I10)</f>
        <v/>
      </c>
      <c r="J10" s="22" t="n">
        <f aca="false">IF(H10="А",1,0)</f>
        <v>0</v>
      </c>
      <c r="K10" s="22" t="n">
        <f aca="false">IF(OR(H10="А",H10="Б"),1,0)</f>
        <v>0</v>
      </c>
      <c r="L10" s="22" t="n">
        <f aca="false">IF(OR(H10="А",H10="Б",H10="В1",H10="В2",H10="В3"),1,0)</f>
        <v>0</v>
      </c>
      <c r="M10" s="22" t="n">
        <f aca="false">IF(OR(L10=1,H10="Г"),1,0)</f>
        <v>0</v>
      </c>
      <c r="N10" s="22" t="n">
        <f aca="false">IF(I10="да",1,0)</f>
        <v>0</v>
      </c>
      <c r="O10" s="19" t="str">
        <f aca="false">IF(B10="","",IF(Помещения!G10="","не задана площадь помещения",IF(Помещения!J10="","укажите, подлежит ли помещение категорированию",IF(H10="нет данных","нет участков и не задана категория вручную",IF(H10="задайте Г или Д вручную","по расчёту помещение не относится к В — категорию Г или Д определите вручную",IF(COUNTIFS(Участки!$B$4:$B$63,B10,Участки!$U$4:$U$63,"НЕ выполняется")&gt;0,"на листе «Участки» не подтверждена В4 по расстояниям между участками",""))))))</f>
        <v/>
      </c>
    </row>
    <row r="11" customFormat="false" ht="15" hidden="false" customHeight="false" outlineLevel="0" collapsed="false">
      <c r="A11" s="17" t="n">
        <v>8</v>
      </c>
      <c r="B11" s="21" t="str">
        <f aca="false">IF(Помещения!B11="","",Помещения!B11)</f>
        <v/>
      </c>
      <c r="C11" s="15" t="n">
        <f aca="false">IF(B11="",0,IF(Помещения!G11="",0,Помещения!G11))</f>
        <v>0</v>
      </c>
      <c r="D11" s="17" t="str">
        <f aca="false">IF(B11="","",COUNTIFS(Участки!$B$4:$B$63,B11))</f>
        <v/>
      </c>
      <c r="E11" s="18" t="str">
        <f aca="false">IF(B11="","",IF(D11=0,"",_xlfn.MAXIFS(Участки!$K$4:$K$63,Участки!$B$4:$B$63,B11)))</f>
        <v/>
      </c>
      <c r="F11" s="17" t="str">
        <f aca="false">IF(B11="","",IF(D11=0,"",_xlfn.MINIFS(Участки!$V$4:$V$63,Участки!$B$4:$B$63,B11)))</f>
        <v/>
      </c>
      <c r="G11" s="17" t="str">
        <f aca="false">IF(OR(B11="",F11="",F11=0),"",IF(F11=1,"В1",IF(F11=2,"В2",IF(F11=3,"В3",IF(F11=4,"В4","не В")))))</f>
        <v/>
      </c>
      <c r="H11" s="17" t="str">
        <f aca="false">IF(B11="","",IF(Помещения!J11="нет","не категорируется",IF(Помещения!K11&lt;&gt;"",Помещения!K11,IF(G11="","нет данных",IF(G11="не В","задайте Г или Д вручную",G11)))))</f>
        <v/>
      </c>
      <c r="I11" s="17" t="str">
        <f aca="false">IF(B11="","",Помещения!I11)</f>
        <v/>
      </c>
      <c r="J11" s="22" t="n">
        <f aca="false">IF(H11="А",1,0)</f>
        <v>0</v>
      </c>
      <c r="K11" s="22" t="n">
        <f aca="false">IF(OR(H11="А",H11="Б"),1,0)</f>
        <v>0</v>
      </c>
      <c r="L11" s="22" t="n">
        <f aca="false">IF(OR(H11="А",H11="Б",H11="В1",H11="В2",H11="В3"),1,0)</f>
        <v>0</v>
      </c>
      <c r="M11" s="22" t="n">
        <f aca="false">IF(OR(L11=1,H11="Г"),1,0)</f>
        <v>0</v>
      </c>
      <c r="N11" s="22" t="n">
        <f aca="false">IF(I11="да",1,0)</f>
        <v>0</v>
      </c>
      <c r="O11" s="19" t="str">
        <f aca="false">IF(B11="","",IF(Помещения!G11="","не задана площадь помещения",IF(Помещения!J11="","укажите, подлежит ли помещение категорированию",IF(H11="нет данных","нет участков и не задана категория вручную",IF(H11="задайте Г или Д вручную","по расчёту помещение не относится к В — категорию Г или Д определите вручную",IF(COUNTIFS(Участки!$B$4:$B$63,B11,Участки!$U$4:$U$63,"НЕ выполняется")&gt;0,"на листе «Участки» не подтверждена В4 по расстояниям между участками",""))))))</f>
        <v/>
      </c>
    </row>
    <row r="12" customFormat="false" ht="15" hidden="false" customHeight="false" outlineLevel="0" collapsed="false">
      <c r="A12" s="17" t="n">
        <v>9</v>
      </c>
      <c r="B12" s="21" t="str">
        <f aca="false">IF(Помещения!B12="","",Помещения!B12)</f>
        <v/>
      </c>
      <c r="C12" s="15" t="n">
        <f aca="false">IF(B12="",0,IF(Помещения!G12="",0,Помещения!G12))</f>
        <v>0</v>
      </c>
      <c r="D12" s="17" t="str">
        <f aca="false">IF(B12="","",COUNTIFS(Участки!$B$4:$B$63,B12))</f>
        <v/>
      </c>
      <c r="E12" s="18" t="str">
        <f aca="false">IF(B12="","",IF(D12=0,"",_xlfn.MAXIFS(Участки!$K$4:$K$63,Участки!$B$4:$B$63,B12)))</f>
        <v/>
      </c>
      <c r="F12" s="17" t="str">
        <f aca="false">IF(B12="","",IF(D12=0,"",_xlfn.MINIFS(Участки!$V$4:$V$63,Участки!$B$4:$B$63,B12)))</f>
        <v/>
      </c>
      <c r="G12" s="17" t="str">
        <f aca="false">IF(OR(B12="",F12="",F12=0),"",IF(F12=1,"В1",IF(F12=2,"В2",IF(F12=3,"В3",IF(F12=4,"В4","не В")))))</f>
        <v/>
      </c>
      <c r="H12" s="17" t="str">
        <f aca="false">IF(B12="","",IF(Помещения!J12="нет","не категорируется",IF(Помещения!K12&lt;&gt;"",Помещения!K12,IF(G12="","нет данных",IF(G12="не В","задайте Г или Д вручную",G12)))))</f>
        <v/>
      </c>
      <c r="I12" s="17" t="str">
        <f aca="false">IF(B12="","",Помещения!I12)</f>
        <v/>
      </c>
      <c r="J12" s="22" t="n">
        <f aca="false">IF(H12="А",1,0)</f>
        <v>0</v>
      </c>
      <c r="K12" s="22" t="n">
        <f aca="false">IF(OR(H12="А",H12="Б"),1,0)</f>
        <v>0</v>
      </c>
      <c r="L12" s="22" t="n">
        <f aca="false">IF(OR(H12="А",H12="Б",H12="В1",H12="В2",H12="В3"),1,0)</f>
        <v>0</v>
      </c>
      <c r="M12" s="22" t="n">
        <f aca="false">IF(OR(L12=1,H12="Г"),1,0)</f>
        <v>0</v>
      </c>
      <c r="N12" s="22" t="n">
        <f aca="false">IF(I12="да",1,0)</f>
        <v>0</v>
      </c>
      <c r="O12" s="19" t="str">
        <f aca="false">IF(B12="","",IF(Помещения!G12="","не задана площадь помещения",IF(Помещения!J12="","укажите, подлежит ли помещение категорированию",IF(H12="нет данных","нет участков и не задана категория вручную",IF(H12="задайте Г или Д вручную","по расчёту помещение не относится к В — категорию Г или Д определите вручную",IF(COUNTIFS(Участки!$B$4:$B$63,B12,Участки!$U$4:$U$63,"НЕ выполняется")&gt;0,"на листе «Участки» не подтверждена В4 по расстояниям между участками",""))))))</f>
        <v/>
      </c>
    </row>
    <row r="13" customFormat="false" ht="15" hidden="false" customHeight="false" outlineLevel="0" collapsed="false">
      <c r="A13" s="17" t="n">
        <v>10</v>
      </c>
      <c r="B13" s="21" t="str">
        <f aca="false">IF(Помещения!B13="","",Помещения!B13)</f>
        <v/>
      </c>
      <c r="C13" s="15" t="n">
        <f aca="false">IF(B13="",0,IF(Помещения!G13="",0,Помещения!G13))</f>
        <v>0</v>
      </c>
      <c r="D13" s="17" t="str">
        <f aca="false">IF(B13="","",COUNTIFS(Участки!$B$4:$B$63,B13))</f>
        <v/>
      </c>
      <c r="E13" s="18" t="str">
        <f aca="false">IF(B13="","",IF(D13=0,"",_xlfn.MAXIFS(Участки!$K$4:$K$63,Участки!$B$4:$B$63,B13)))</f>
        <v/>
      </c>
      <c r="F13" s="17" t="str">
        <f aca="false">IF(B13="","",IF(D13=0,"",_xlfn.MINIFS(Участки!$V$4:$V$63,Участки!$B$4:$B$63,B13)))</f>
        <v/>
      </c>
      <c r="G13" s="17" t="str">
        <f aca="false">IF(OR(B13="",F13="",F13=0),"",IF(F13=1,"В1",IF(F13=2,"В2",IF(F13=3,"В3",IF(F13=4,"В4","не В")))))</f>
        <v/>
      </c>
      <c r="H13" s="17" t="str">
        <f aca="false">IF(B13="","",IF(Помещения!J13="нет","не категорируется",IF(Помещения!K13&lt;&gt;"",Помещения!K13,IF(G13="","нет данных",IF(G13="не В","задайте Г или Д вручную",G13)))))</f>
        <v/>
      </c>
      <c r="I13" s="17" t="str">
        <f aca="false">IF(B13="","",Помещения!I13)</f>
        <v/>
      </c>
      <c r="J13" s="22" t="n">
        <f aca="false">IF(H13="А",1,0)</f>
        <v>0</v>
      </c>
      <c r="K13" s="22" t="n">
        <f aca="false">IF(OR(H13="А",H13="Б"),1,0)</f>
        <v>0</v>
      </c>
      <c r="L13" s="22" t="n">
        <f aca="false">IF(OR(H13="А",H13="Б",H13="В1",H13="В2",H13="В3"),1,0)</f>
        <v>0</v>
      </c>
      <c r="M13" s="22" t="n">
        <f aca="false">IF(OR(L13=1,H13="Г"),1,0)</f>
        <v>0</v>
      </c>
      <c r="N13" s="22" t="n">
        <f aca="false">IF(I13="да",1,0)</f>
        <v>0</v>
      </c>
      <c r="O13" s="19" t="str">
        <f aca="false">IF(B13="","",IF(Помещения!G13="","не задана площадь помещения",IF(Помещения!J13="","укажите, подлежит ли помещение категорированию",IF(H13="нет данных","нет участков и не задана категория вручную",IF(H13="задайте Г или Д вручную","по расчёту помещение не относится к В — категорию Г или Д определите вручную",IF(COUNTIFS(Участки!$B$4:$B$63,B13,Участки!$U$4:$U$63,"НЕ выполняется")&gt;0,"на листе «Участки» не подтверждена В4 по расстояниям между участками",""))))))</f>
        <v/>
      </c>
    </row>
    <row r="14" customFormat="false" ht="15" hidden="false" customHeight="false" outlineLevel="0" collapsed="false">
      <c r="A14" s="17" t="n">
        <v>11</v>
      </c>
      <c r="B14" s="21" t="str">
        <f aca="false">IF(Помещения!B14="","",Помещения!B14)</f>
        <v/>
      </c>
      <c r="C14" s="15" t="n">
        <f aca="false">IF(B14="",0,IF(Помещения!G14="",0,Помещения!G14))</f>
        <v>0</v>
      </c>
      <c r="D14" s="17" t="str">
        <f aca="false">IF(B14="","",COUNTIFS(Участки!$B$4:$B$63,B14))</f>
        <v/>
      </c>
      <c r="E14" s="18" t="str">
        <f aca="false">IF(B14="","",IF(D14=0,"",_xlfn.MAXIFS(Участки!$K$4:$K$63,Участки!$B$4:$B$63,B14)))</f>
        <v/>
      </c>
      <c r="F14" s="17" t="str">
        <f aca="false">IF(B14="","",IF(D14=0,"",_xlfn.MINIFS(Участки!$V$4:$V$63,Участки!$B$4:$B$63,B14)))</f>
        <v/>
      </c>
      <c r="G14" s="17" t="str">
        <f aca="false">IF(OR(B14="",F14="",F14=0),"",IF(F14=1,"В1",IF(F14=2,"В2",IF(F14=3,"В3",IF(F14=4,"В4","не В")))))</f>
        <v/>
      </c>
      <c r="H14" s="17" t="str">
        <f aca="false">IF(B14="","",IF(Помещения!J14="нет","не категорируется",IF(Помещения!K14&lt;&gt;"",Помещения!K14,IF(G14="","нет данных",IF(G14="не В","задайте Г или Д вручную",G14)))))</f>
        <v/>
      </c>
      <c r="I14" s="17" t="str">
        <f aca="false">IF(B14="","",Помещения!I14)</f>
        <v/>
      </c>
      <c r="J14" s="22" t="n">
        <f aca="false">IF(H14="А",1,0)</f>
        <v>0</v>
      </c>
      <c r="K14" s="22" t="n">
        <f aca="false">IF(OR(H14="А",H14="Б"),1,0)</f>
        <v>0</v>
      </c>
      <c r="L14" s="22" t="n">
        <f aca="false">IF(OR(H14="А",H14="Б",H14="В1",H14="В2",H14="В3"),1,0)</f>
        <v>0</v>
      </c>
      <c r="M14" s="22" t="n">
        <f aca="false">IF(OR(L14=1,H14="Г"),1,0)</f>
        <v>0</v>
      </c>
      <c r="N14" s="22" t="n">
        <f aca="false">IF(I14="да",1,0)</f>
        <v>0</v>
      </c>
      <c r="O14" s="19" t="str">
        <f aca="false">IF(B14="","",IF(Помещения!G14="","не задана площадь помещения",IF(Помещения!J14="","укажите, подлежит ли помещение категорированию",IF(H14="нет данных","нет участков и не задана категория вручную",IF(H14="задайте Г или Д вручную","по расчёту помещение не относится к В — категорию Г или Д определите вручную",IF(COUNTIFS(Участки!$B$4:$B$63,B14,Участки!$U$4:$U$63,"НЕ выполняется")&gt;0,"на листе «Участки» не подтверждена В4 по расстояниям между участками",""))))))</f>
        <v/>
      </c>
    </row>
    <row r="15" customFormat="false" ht="15" hidden="false" customHeight="false" outlineLevel="0" collapsed="false">
      <c r="A15" s="17" t="n">
        <v>12</v>
      </c>
      <c r="B15" s="21" t="str">
        <f aca="false">IF(Помещения!B15="","",Помещения!B15)</f>
        <v/>
      </c>
      <c r="C15" s="15" t="n">
        <f aca="false">IF(B15="",0,IF(Помещения!G15="",0,Помещения!G15))</f>
        <v>0</v>
      </c>
      <c r="D15" s="17" t="str">
        <f aca="false">IF(B15="","",COUNTIFS(Участки!$B$4:$B$63,B15))</f>
        <v/>
      </c>
      <c r="E15" s="18" t="str">
        <f aca="false">IF(B15="","",IF(D15=0,"",_xlfn.MAXIFS(Участки!$K$4:$K$63,Участки!$B$4:$B$63,B15)))</f>
        <v/>
      </c>
      <c r="F15" s="17" t="str">
        <f aca="false">IF(B15="","",IF(D15=0,"",_xlfn.MINIFS(Участки!$V$4:$V$63,Участки!$B$4:$B$63,B15)))</f>
        <v/>
      </c>
      <c r="G15" s="17" t="str">
        <f aca="false">IF(OR(B15="",F15="",F15=0),"",IF(F15=1,"В1",IF(F15=2,"В2",IF(F15=3,"В3",IF(F15=4,"В4","не В")))))</f>
        <v/>
      </c>
      <c r="H15" s="17" t="str">
        <f aca="false">IF(B15="","",IF(Помещения!J15="нет","не категорируется",IF(Помещения!K15&lt;&gt;"",Помещения!K15,IF(G15="","нет данных",IF(G15="не В","задайте Г или Д вручную",G15)))))</f>
        <v/>
      </c>
      <c r="I15" s="17" t="str">
        <f aca="false">IF(B15="","",Помещения!I15)</f>
        <v/>
      </c>
      <c r="J15" s="22" t="n">
        <f aca="false">IF(H15="А",1,0)</f>
        <v>0</v>
      </c>
      <c r="K15" s="22" t="n">
        <f aca="false">IF(OR(H15="А",H15="Б"),1,0)</f>
        <v>0</v>
      </c>
      <c r="L15" s="22" t="n">
        <f aca="false">IF(OR(H15="А",H15="Б",H15="В1",H15="В2",H15="В3"),1,0)</f>
        <v>0</v>
      </c>
      <c r="M15" s="22" t="n">
        <f aca="false">IF(OR(L15=1,H15="Г"),1,0)</f>
        <v>0</v>
      </c>
      <c r="N15" s="22" t="n">
        <f aca="false">IF(I15="да",1,0)</f>
        <v>0</v>
      </c>
      <c r="O15" s="19" t="str">
        <f aca="false">IF(B15="","",IF(Помещения!G15="","не задана площадь помещения",IF(Помещения!J15="","укажите, подлежит ли помещение категорированию",IF(H15="нет данных","нет участков и не задана категория вручную",IF(H15="задайте Г или Д вручную","по расчёту помещение не относится к В — категорию Г или Д определите вручную",IF(COUNTIFS(Участки!$B$4:$B$63,B15,Участки!$U$4:$U$63,"НЕ выполняется")&gt;0,"на листе «Участки» не подтверждена В4 по расстояниям между участками",""))))))</f>
        <v/>
      </c>
    </row>
    <row r="16" customFormat="false" ht="15" hidden="false" customHeight="false" outlineLevel="0" collapsed="false">
      <c r="A16" s="17" t="n">
        <v>13</v>
      </c>
      <c r="B16" s="21" t="str">
        <f aca="false">IF(Помещения!B16="","",Помещения!B16)</f>
        <v/>
      </c>
      <c r="C16" s="15" t="n">
        <f aca="false">IF(B16="",0,IF(Помещения!G16="",0,Помещения!G16))</f>
        <v>0</v>
      </c>
      <c r="D16" s="17" t="str">
        <f aca="false">IF(B16="","",COUNTIFS(Участки!$B$4:$B$63,B16))</f>
        <v/>
      </c>
      <c r="E16" s="18" t="str">
        <f aca="false">IF(B16="","",IF(D16=0,"",_xlfn.MAXIFS(Участки!$K$4:$K$63,Участки!$B$4:$B$63,B16)))</f>
        <v/>
      </c>
      <c r="F16" s="17" t="str">
        <f aca="false">IF(B16="","",IF(D16=0,"",_xlfn.MINIFS(Участки!$V$4:$V$63,Участки!$B$4:$B$63,B16)))</f>
        <v/>
      </c>
      <c r="G16" s="17" t="str">
        <f aca="false">IF(OR(B16="",F16="",F16=0),"",IF(F16=1,"В1",IF(F16=2,"В2",IF(F16=3,"В3",IF(F16=4,"В4","не В")))))</f>
        <v/>
      </c>
      <c r="H16" s="17" t="str">
        <f aca="false">IF(B16="","",IF(Помещения!J16="нет","не категорируется",IF(Помещения!K16&lt;&gt;"",Помещения!K16,IF(G16="","нет данных",IF(G16="не В","задайте Г или Д вручную",G16)))))</f>
        <v/>
      </c>
      <c r="I16" s="17" t="str">
        <f aca="false">IF(B16="","",Помещения!I16)</f>
        <v/>
      </c>
      <c r="J16" s="22" t="n">
        <f aca="false">IF(H16="А",1,0)</f>
        <v>0</v>
      </c>
      <c r="K16" s="22" t="n">
        <f aca="false">IF(OR(H16="А",H16="Б"),1,0)</f>
        <v>0</v>
      </c>
      <c r="L16" s="22" t="n">
        <f aca="false">IF(OR(H16="А",H16="Б",H16="В1",H16="В2",H16="В3"),1,0)</f>
        <v>0</v>
      </c>
      <c r="M16" s="22" t="n">
        <f aca="false">IF(OR(L16=1,H16="Г"),1,0)</f>
        <v>0</v>
      </c>
      <c r="N16" s="22" t="n">
        <f aca="false">IF(I16="да",1,0)</f>
        <v>0</v>
      </c>
      <c r="O16" s="19" t="str">
        <f aca="false">IF(B16="","",IF(Помещения!G16="","не задана площадь помещения",IF(Помещения!J16="","укажите, подлежит ли помещение категорированию",IF(H16="нет данных","нет участков и не задана категория вручную",IF(H16="задайте Г или Д вручную","по расчёту помещение не относится к В — категорию Г или Д определите вручную",IF(COUNTIFS(Участки!$B$4:$B$63,B16,Участки!$U$4:$U$63,"НЕ выполняется")&gt;0,"на листе «Участки» не подтверждена В4 по расстояниям между участками",""))))))</f>
        <v/>
      </c>
    </row>
    <row r="17" customFormat="false" ht="15" hidden="false" customHeight="false" outlineLevel="0" collapsed="false">
      <c r="A17" s="17" t="n">
        <v>14</v>
      </c>
      <c r="B17" s="21" t="str">
        <f aca="false">IF(Помещения!B17="","",Помещения!B17)</f>
        <v/>
      </c>
      <c r="C17" s="15" t="n">
        <f aca="false">IF(B17="",0,IF(Помещения!G17="",0,Помещения!G17))</f>
        <v>0</v>
      </c>
      <c r="D17" s="17" t="str">
        <f aca="false">IF(B17="","",COUNTIFS(Участки!$B$4:$B$63,B17))</f>
        <v/>
      </c>
      <c r="E17" s="18" t="str">
        <f aca="false">IF(B17="","",IF(D17=0,"",_xlfn.MAXIFS(Участки!$K$4:$K$63,Участки!$B$4:$B$63,B17)))</f>
        <v/>
      </c>
      <c r="F17" s="17" t="str">
        <f aca="false">IF(B17="","",IF(D17=0,"",_xlfn.MINIFS(Участки!$V$4:$V$63,Участки!$B$4:$B$63,B17)))</f>
        <v/>
      </c>
      <c r="G17" s="17" t="str">
        <f aca="false">IF(OR(B17="",F17="",F17=0),"",IF(F17=1,"В1",IF(F17=2,"В2",IF(F17=3,"В3",IF(F17=4,"В4","не В")))))</f>
        <v/>
      </c>
      <c r="H17" s="17" t="str">
        <f aca="false">IF(B17="","",IF(Помещения!J17="нет","не категорируется",IF(Помещения!K17&lt;&gt;"",Помещения!K17,IF(G17="","нет данных",IF(G17="не В","задайте Г или Д вручную",G17)))))</f>
        <v/>
      </c>
      <c r="I17" s="17" t="str">
        <f aca="false">IF(B17="","",Помещения!I17)</f>
        <v/>
      </c>
      <c r="J17" s="22" t="n">
        <f aca="false">IF(H17="А",1,0)</f>
        <v>0</v>
      </c>
      <c r="K17" s="22" t="n">
        <f aca="false">IF(OR(H17="А",H17="Б"),1,0)</f>
        <v>0</v>
      </c>
      <c r="L17" s="22" t="n">
        <f aca="false">IF(OR(H17="А",H17="Б",H17="В1",H17="В2",H17="В3"),1,0)</f>
        <v>0</v>
      </c>
      <c r="M17" s="22" t="n">
        <f aca="false">IF(OR(L17=1,H17="Г"),1,0)</f>
        <v>0</v>
      </c>
      <c r="N17" s="22" t="n">
        <f aca="false">IF(I17="да",1,0)</f>
        <v>0</v>
      </c>
      <c r="O17" s="19" t="str">
        <f aca="false">IF(B17="","",IF(Помещения!G17="","не задана площадь помещения",IF(Помещения!J17="","укажите, подлежит ли помещение категорированию",IF(H17="нет данных","нет участков и не задана категория вручную",IF(H17="задайте Г или Д вручную","по расчёту помещение не относится к В — категорию Г или Д определите вручную",IF(COUNTIFS(Участки!$B$4:$B$63,B17,Участки!$U$4:$U$63,"НЕ выполняется")&gt;0,"на листе «Участки» не подтверждена В4 по расстояниям между участками",""))))))</f>
        <v/>
      </c>
    </row>
    <row r="18" customFormat="false" ht="15" hidden="false" customHeight="false" outlineLevel="0" collapsed="false">
      <c r="A18" s="17" t="n">
        <v>15</v>
      </c>
      <c r="B18" s="21" t="str">
        <f aca="false">IF(Помещения!B18="","",Помещения!B18)</f>
        <v/>
      </c>
      <c r="C18" s="15" t="n">
        <f aca="false">IF(B18="",0,IF(Помещения!G18="",0,Помещения!G18))</f>
        <v>0</v>
      </c>
      <c r="D18" s="17" t="str">
        <f aca="false">IF(B18="","",COUNTIFS(Участки!$B$4:$B$63,B18))</f>
        <v/>
      </c>
      <c r="E18" s="18" t="str">
        <f aca="false">IF(B18="","",IF(D18=0,"",_xlfn.MAXIFS(Участки!$K$4:$K$63,Участки!$B$4:$B$63,B18)))</f>
        <v/>
      </c>
      <c r="F18" s="17" t="str">
        <f aca="false">IF(B18="","",IF(D18=0,"",_xlfn.MINIFS(Участки!$V$4:$V$63,Участки!$B$4:$B$63,B18)))</f>
        <v/>
      </c>
      <c r="G18" s="17" t="str">
        <f aca="false">IF(OR(B18="",F18="",F18=0),"",IF(F18=1,"В1",IF(F18=2,"В2",IF(F18=3,"В3",IF(F18=4,"В4","не В")))))</f>
        <v/>
      </c>
      <c r="H18" s="17" t="str">
        <f aca="false">IF(B18="","",IF(Помещения!J18="нет","не категорируется",IF(Помещения!K18&lt;&gt;"",Помещения!K18,IF(G18="","нет данных",IF(G18="не В","задайте Г или Д вручную",G18)))))</f>
        <v/>
      </c>
      <c r="I18" s="17" t="str">
        <f aca="false">IF(B18="","",Помещения!I18)</f>
        <v/>
      </c>
      <c r="J18" s="22" t="n">
        <f aca="false">IF(H18="А",1,0)</f>
        <v>0</v>
      </c>
      <c r="K18" s="22" t="n">
        <f aca="false">IF(OR(H18="А",H18="Б"),1,0)</f>
        <v>0</v>
      </c>
      <c r="L18" s="22" t="n">
        <f aca="false">IF(OR(H18="А",H18="Б",H18="В1",H18="В2",H18="В3"),1,0)</f>
        <v>0</v>
      </c>
      <c r="M18" s="22" t="n">
        <f aca="false">IF(OR(L18=1,H18="Г"),1,0)</f>
        <v>0</v>
      </c>
      <c r="N18" s="22" t="n">
        <f aca="false">IF(I18="да",1,0)</f>
        <v>0</v>
      </c>
      <c r="O18" s="19" t="str">
        <f aca="false">IF(B18="","",IF(Помещения!G18="","не задана площадь помещения",IF(Помещения!J18="","укажите, подлежит ли помещение категорированию",IF(H18="нет данных","нет участков и не задана категория вручную",IF(H18="задайте Г или Д вручную","по расчёту помещение не относится к В — категорию Г или Д определите вручную",IF(COUNTIFS(Участки!$B$4:$B$63,B18,Участки!$U$4:$U$63,"НЕ выполняется")&gt;0,"на листе «Участки» не подтверждена В4 по расстояниям между участками",""))))))</f>
        <v/>
      </c>
    </row>
    <row r="19" customFormat="false" ht="15" hidden="false" customHeight="false" outlineLevel="0" collapsed="false">
      <c r="A19" s="17" t="n">
        <v>16</v>
      </c>
      <c r="B19" s="21" t="str">
        <f aca="false">IF(Помещения!B19="","",Помещения!B19)</f>
        <v/>
      </c>
      <c r="C19" s="15" t="n">
        <f aca="false">IF(B19="",0,IF(Помещения!G19="",0,Помещения!G19))</f>
        <v>0</v>
      </c>
      <c r="D19" s="17" t="str">
        <f aca="false">IF(B19="","",COUNTIFS(Участки!$B$4:$B$63,B19))</f>
        <v/>
      </c>
      <c r="E19" s="18" t="str">
        <f aca="false">IF(B19="","",IF(D19=0,"",_xlfn.MAXIFS(Участки!$K$4:$K$63,Участки!$B$4:$B$63,B19)))</f>
        <v/>
      </c>
      <c r="F19" s="17" t="str">
        <f aca="false">IF(B19="","",IF(D19=0,"",_xlfn.MINIFS(Участки!$V$4:$V$63,Участки!$B$4:$B$63,B19)))</f>
        <v/>
      </c>
      <c r="G19" s="17" t="str">
        <f aca="false">IF(OR(B19="",F19="",F19=0),"",IF(F19=1,"В1",IF(F19=2,"В2",IF(F19=3,"В3",IF(F19=4,"В4","не В")))))</f>
        <v/>
      </c>
      <c r="H19" s="17" t="str">
        <f aca="false">IF(B19="","",IF(Помещения!J19="нет","не категорируется",IF(Помещения!K19&lt;&gt;"",Помещения!K19,IF(G19="","нет данных",IF(G19="не В","задайте Г или Д вручную",G19)))))</f>
        <v/>
      </c>
      <c r="I19" s="17" t="str">
        <f aca="false">IF(B19="","",Помещения!I19)</f>
        <v/>
      </c>
      <c r="J19" s="22" t="n">
        <f aca="false">IF(H19="А",1,0)</f>
        <v>0</v>
      </c>
      <c r="K19" s="22" t="n">
        <f aca="false">IF(OR(H19="А",H19="Б"),1,0)</f>
        <v>0</v>
      </c>
      <c r="L19" s="22" t="n">
        <f aca="false">IF(OR(H19="А",H19="Б",H19="В1",H19="В2",H19="В3"),1,0)</f>
        <v>0</v>
      </c>
      <c r="M19" s="22" t="n">
        <f aca="false">IF(OR(L19=1,H19="Г"),1,0)</f>
        <v>0</v>
      </c>
      <c r="N19" s="22" t="n">
        <f aca="false">IF(I19="да",1,0)</f>
        <v>0</v>
      </c>
      <c r="O19" s="19" t="str">
        <f aca="false">IF(B19="","",IF(Помещения!G19="","не задана площадь помещения",IF(Помещения!J19="","укажите, подлежит ли помещение категорированию",IF(H19="нет данных","нет участков и не задана категория вручную",IF(H19="задайте Г или Д вручную","по расчёту помещение не относится к В — категорию Г или Д определите вручную",IF(COUNTIFS(Участки!$B$4:$B$63,B19,Участки!$U$4:$U$63,"НЕ выполняется")&gt;0,"на листе «Участки» не подтверждена В4 по расстояниям между участками",""))))))</f>
        <v/>
      </c>
    </row>
    <row r="20" customFormat="false" ht="15" hidden="false" customHeight="false" outlineLevel="0" collapsed="false">
      <c r="A20" s="17" t="n">
        <v>17</v>
      </c>
      <c r="B20" s="21" t="str">
        <f aca="false">IF(Помещения!B20="","",Помещения!B20)</f>
        <v/>
      </c>
      <c r="C20" s="15" t="n">
        <f aca="false">IF(B20="",0,IF(Помещения!G20="",0,Помещения!G20))</f>
        <v>0</v>
      </c>
      <c r="D20" s="17" t="str">
        <f aca="false">IF(B20="","",COUNTIFS(Участки!$B$4:$B$63,B20))</f>
        <v/>
      </c>
      <c r="E20" s="18" t="str">
        <f aca="false">IF(B20="","",IF(D20=0,"",_xlfn.MAXIFS(Участки!$K$4:$K$63,Участки!$B$4:$B$63,B20)))</f>
        <v/>
      </c>
      <c r="F20" s="17" t="str">
        <f aca="false">IF(B20="","",IF(D20=0,"",_xlfn.MINIFS(Участки!$V$4:$V$63,Участки!$B$4:$B$63,B20)))</f>
        <v/>
      </c>
      <c r="G20" s="17" t="str">
        <f aca="false">IF(OR(B20="",F20="",F20=0),"",IF(F20=1,"В1",IF(F20=2,"В2",IF(F20=3,"В3",IF(F20=4,"В4","не В")))))</f>
        <v/>
      </c>
      <c r="H20" s="17" t="str">
        <f aca="false">IF(B20="","",IF(Помещения!J20="нет","не категорируется",IF(Помещения!K20&lt;&gt;"",Помещения!K20,IF(G20="","нет данных",IF(G20="не В","задайте Г или Д вручную",G20)))))</f>
        <v/>
      </c>
      <c r="I20" s="17" t="str">
        <f aca="false">IF(B20="","",Помещения!I20)</f>
        <v/>
      </c>
      <c r="J20" s="22" t="n">
        <f aca="false">IF(H20="А",1,0)</f>
        <v>0</v>
      </c>
      <c r="K20" s="22" t="n">
        <f aca="false">IF(OR(H20="А",H20="Б"),1,0)</f>
        <v>0</v>
      </c>
      <c r="L20" s="22" t="n">
        <f aca="false">IF(OR(H20="А",H20="Б",H20="В1",H20="В2",H20="В3"),1,0)</f>
        <v>0</v>
      </c>
      <c r="M20" s="22" t="n">
        <f aca="false">IF(OR(L20=1,H20="Г"),1,0)</f>
        <v>0</v>
      </c>
      <c r="N20" s="22" t="n">
        <f aca="false">IF(I20="да",1,0)</f>
        <v>0</v>
      </c>
      <c r="O20" s="19" t="str">
        <f aca="false">IF(B20="","",IF(Помещения!G20="","не задана площадь помещения",IF(Помещения!J20="","укажите, подлежит ли помещение категорированию",IF(H20="нет данных","нет участков и не задана категория вручную",IF(H20="задайте Г или Д вручную","по расчёту помещение не относится к В — категорию Г или Д определите вручную",IF(COUNTIFS(Участки!$B$4:$B$63,B20,Участки!$U$4:$U$63,"НЕ выполняется")&gt;0,"на листе «Участки» не подтверждена В4 по расстояниям между участками",""))))))</f>
        <v/>
      </c>
    </row>
    <row r="21" customFormat="false" ht="15" hidden="false" customHeight="false" outlineLevel="0" collapsed="false">
      <c r="A21" s="17" t="n">
        <v>18</v>
      </c>
      <c r="B21" s="21" t="str">
        <f aca="false">IF(Помещения!B21="","",Помещения!B21)</f>
        <v/>
      </c>
      <c r="C21" s="15" t="n">
        <f aca="false">IF(B21="",0,IF(Помещения!G21="",0,Помещения!G21))</f>
        <v>0</v>
      </c>
      <c r="D21" s="17" t="str">
        <f aca="false">IF(B21="","",COUNTIFS(Участки!$B$4:$B$63,B21))</f>
        <v/>
      </c>
      <c r="E21" s="18" t="str">
        <f aca="false">IF(B21="","",IF(D21=0,"",_xlfn.MAXIFS(Участки!$K$4:$K$63,Участки!$B$4:$B$63,B21)))</f>
        <v/>
      </c>
      <c r="F21" s="17" t="str">
        <f aca="false">IF(B21="","",IF(D21=0,"",_xlfn.MINIFS(Участки!$V$4:$V$63,Участки!$B$4:$B$63,B21)))</f>
        <v/>
      </c>
      <c r="G21" s="17" t="str">
        <f aca="false">IF(OR(B21="",F21="",F21=0),"",IF(F21=1,"В1",IF(F21=2,"В2",IF(F21=3,"В3",IF(F21=4,"В4","не В")))))</f>
        <v/>
      </c>
      <c r="H21" s="17" t="str">
        <f aca="false">IF(B21="","",IF(Помещения!J21="нет","не категорируется",IF(Помещения!K21&lt;&gt;"",Помещения!K21,IF(G21="","нет данных",IF(G21="не В","задайте Г или Д вручную",G21)))))</f>
        <v/>
      </c>
      <c r="I21" s="17" t="str">
        <f aca="false">IF(B21="","",Помещения!I21)</f>
        <v/>
      </c>
      <c r="J21" s="22" t="n">
        <f aca="false">IF(H21="А",1,0)</f>
        <v>0</v>
      </c>
      <c r="K21" s="22" t="n">
        <f aca="false">IF(OR(H21="А",H21="Б"),1,0)</f>
        <v>0</v>
      </c>
      <c r="L21" s="22" t="n">
        <f aca="false">IF(OR(H21="А",H21="Б",H21="В1",H21="В2",H21="В3"),1,0)</f>
        <v>0</v>
      </c>
      <c r="M21" s="22" t="n">
        <f aca="false">IF(OR(L21=1,H21="Г"),1,0)</f>
        <v>0</v>
      </c>
      <c r="N21" s="22" t="n">
        <f aca="false">IF(I21="да",1,0)</f>
        <v>0</v>
      </c>
      <c r="O21" s="19" t="str">
        <f aca="false">IF(B21="","",IF(Помещения!G21="","не задана площадь помещения",IF(Помещения!J21="","укажите, подлежит ли помещение категорированию",IF(H21="нет данных","нет участков и не задана категория вручную",IF(H21="задайте Г или Д вручную","по расчёту помещение не относится к В — категорию Г или Д определите вручную",IF(COUNTIFS(Участки!$B$4:$B$63,B21,Участки!$U$4:$U$63,"НЕ выполняется")&gt;0,"на листе «Участки» не подтверждена В4 по расстояниям между участками",""))))))</f>
        <v/>
      </c>
    </row>
    <row r="22" customFormat="false" ht="15" hidden="false" customHeight="false" outlineLevel="0" collapsed="false">
      <c r="A22" s="17" t="n">
        <v>19</v>
      </c>
      <c r="B22" s="21" t="str">
        <f aca="false">IF(Помещения!B22="","",Помещения!B22)</f>
        <v/>
      </c>
      <c r="C22" s="15" t="n">
        <f aca="false">IF(B22="",0,IF(Помещения!G22="",0,Помещения!G22))</f>
        <v>0</v>
      </c>
      <c r="D22" s="17" t="str">
        <f aca="false">IF(B22="","",COUNTIFS(Участки!$B$4:$B$63,B22))</f>
        <v/>
      </c>
      <c r="E22" s="18" t="str">
        <f aca="false">IF(B22="","",IF(D22=0,"",_xlfn.MAXIFS(Участки!$K$4:$K$63,Участки!$B$4:$B$63,B22)))</f>
        <v/>
      </c>
      <c r="F22" s="17" t="str">
        <f aca="false">IF(B22="","",IF(D22=0,"",_xlfn.MINIFS(Участки!$V$4:$V$63,Участки!$B$4:$B$63,B22)))</f>
        <v/>
      </c>
      <c r="G22" s="17" t="str">
        <f aca="false">IF(OR(B22="",F22="",F22=0),"",IF(F22=1,"В1",IF(F22=2,"В2",IF(F22=3,"В3",IF(F22=4,"В4","не В")))))</f>
        <v/>
      </c>
      <c r="H22" s="17" t="str">
        <f aca="false">IF(B22="","",IF(Помещения!J22="нет","не категорируется",IF(Помещения!K22&lt;&gt;"",Помещения!K22,IF(G22="","нет данных",IF(G22="не В","задайте Г или Д вручную",G22)))))</f>
        <v/>
      </c>
      <c r="I22" s="17" t="str">
        <f aca="false">IF(B22="","",Помещения!I22)</f>
        <v/>
      </c>
      <c r="J22" s="22" t="n">
        <f aca="false">IF(H22="А",1,0)</f>
        <v>0</v>
      </c>
      <c r="K22" s="22" t="n">
        <f aca="false">IF(OR(H22="А",H22="Б"),1,0)</f>
        <v>0</v>
      </c>
      <c r="L22" s="22" t="n">
        <f aca="false">IF(OR(H22="А",H22="Б",H22="В1",H22="В2",H22="В3"),1,0)</f>
        <v>0</v>
      </c>
      <c r="M22" s="22" t="n">
        <f aca="false">IF(OR(L22=1,H22="Г"),1,0)</f>
        <v>0</v>
      </c>
      <c r="N22" s="22" t="n">
        <f aca="false">IF(I22="да",1,0)</f>
        <v>0</v>
      </c>
      <c r="O22" s="19" t="str">
        <f aca="false">IF(B22="","",IF(Помещения!G22="","не задана площадь помещения",IF(Помещения!J22="","укажите, подлежит ли помещение категорированию",IF(H22="нет данных","нет участков и не задана категория вручную",IF(H22="задайте Г или Д вручную","по расчёту помещение не относится к В — категорию Г или Д определите вручную",IF(COUNTIFS(Участки!$B$4:$B$63,B22,Участки!$U$4:$U$63,"НЕ выполняется")&gt;0,"на листе «Участки» не подтверждена В4 по расстояниям между участками",""))))))</f>
        <v/>
      </c>
    </row>
    <row r="23" customFormat="false" ht="15" hidden="false" customHeight="false" outlineLevel="0" collapsed="false">
      <c r="A23" s="17" t="n">
        <v>20</v>
      </c>
      <c r="B23" s="21" t="str">
        <f aca="false">IF(Помещения!B23="","",Помещения!B23)</f>
        <v/>
      </c>
      <c r="C23" s="15" t="n">
        <f aca="false">IF(B23="",0,IF(Помещения!G23="",0,Помещения!G23))</f>
        <v>0</v>
      </c>
      <c r="D23" s="17" t="str">
        <f aca="false">IF(B23="","",COUNTIFS(Участки!$B$4:$B$63,B23))</f>
        <v/>
      </c>
      <c r="E23" s="18" t="str">
        <f aca="false">IF(B23="","",IF(D23=0,"",_xlfn.MAXIFS(Участки!$K$4:$K$63,Участки!$B$4:$B$63,B23)))</f>
        <v/>
      </c>
      <c r="F23" s="17" t="str">
        <f aca="false">IF(B23="","",IF(D23=0,"",_xlfn.MINIFS(Участки!$V$4:$V$63,Участки!$B$4:$B$63,B23)))</f>
        <v/>
      </c>
      <c r="G23" s="17" t="str">
        <f aca="false">IF(OR(B23="",F23="",F23=0),"",IF(F23=1,"В1",IF(F23=2,"В2",IF(F23=3,"В3",IF(F23=4,"В4","не В")))))</f>
        <v/>
      </c>
      <c r="H23" s="17" t="str">
        <f aca="false">IF(B23="","",IF(Помещения!J23="нет","не категорируется",IF(Помещения!K23&lt;&gt;"",Помещения!K23,IF(G23="","нет данных",IF(G23="не В","задайте Г или Д вручную",G23)))))</f>
        <v/>
      </c>
      <c r="I23" s="17" t="str">
        <f aca="false">IF(B23="","",Помещения!I23)</f>
        <v/>
      </c>
      <c r="J23" s="22" t="n">
        <f aca="false">IF(H23="А",1,0)</f>
        <v>0</v>
      </c>
      <c r="K23" s="22" t="n">
        <f aca="false">IF(OR(H23="А",H23="Б"),1,0)</f>
        <v>0</v>
      </c>
      <c r="L23" s="22" t="n">
        <f aca="false">IF(OR(H23="А",H23="Б",H23="В1",H23="В2",H23="В3"),1,0)</f>
        <v>0</v>
      </c>
      <c r="M23" s="22" t="n">
        <f aca="false">IF(OR(L23=1,H23="Г"),1,0)</f>
        <v>0</v>
      </c>
      <c r="N23" s="22" t="n">
        <f aca="false">IF(I23="да",1,0)</f>
        <v>0</v>
      </c>
      <c r="O23" s="19" t="str">
        <f aca="false">IF(B23="","",IF(Помещения!G23="","не задана площадь помещения",IF(Помещения!J23="","укажите, подлежит ли помещение категорированию",IF(H23="нет данных","нет участков и не задана категория вручную",IF(H23="задайте Г или Д вручную","по расчёту помещение не относится к В — категорию Г или Д определите вручную",IF(COUNTIFS(Участки!$B$4:$B$63,B23,Участки!$U$4:$U$63,"НЕ выполняется")&gt;0,"на листе «Участки» не подтверждена В4 по расстояниям между участками",""))))))</f>
        <v/>
      </c>
    </row>
  </sheetData>
  <sheetProtection sheet="true" password="f7cc" formatColumns="false" formatRows="false"/>
  <mergeCells count="1">
    <mergeCell ref="A2:O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6"/>
    <col collapsed="false" customWidth="true" hidden="false" outlineLevel="0" max="3" min="3" style="0" width="12"/>
    <col collapsed="false" customWidth="true" hidden="false" outlineLevel="0" max="4" min="4" style="0" width="34"/>
  </cols>
  <sheetData>
    <row r="1" customFormat="false" ht="16.15" hidden="false" customHeight="false" outlineLevel="0" collapsed="false">
      <c r="A1" s="9" t="s">
        <v>102</v>
      </c>
    </row>
    <row r="2" customFormat="false" ht="45.75" hidden="false" customHeight="true" outlineLevel="0" collapsed="false">
      <c r="A2" s="10" t="s">
        <v>103</v>
      </c>
      <c r="B2" s="10"/>
      <c r="C2" s="10"/>
      <c r="D2" s="10"/>
    </row>
    <row r="4" customFormat="false" ht="15" hidden="false" customHeight="false" outlineLevel="0" collapsed="false">
      <c r="A4" s="23" t="s">
        <v>104</v>
      </c>
    </row>
    <row r="5" customFormat="false" ht="22.35" hidden="false" customHeight="false" outlineLevel="0" collapsed="false">
      <c r="A5" s="24" t="s">
        <v>105</v>
      </c>
      <c r="B5" s="15" t="n">
        <f aca="false">SUM(Помещения!$G$4:$G$23)</f>
        <v>96</v>
      </c>
      <c r="D5" s="25" t="s">
        <v>106</v>
      </c>
    </row>
    <row r="6" customFormat="false" ht="15" hidden="false" customHeight="false" outlineLevel="0" collapsed="false">
      <c r="A6" s="24" t="s">
        <v>107</v>
      </c>
      <c r="B6" s="15" t="n">
        <f aca="false">SUMPRODUCT(Свод!$J$4:$J$23,Свод!$C$4:$C$23)</f>
        <v>0</v>
      </c>
    </row>
    <row r="7" customFormat="false" ht="15" hidden="false" customHeight="false" outlineLevel="0" collapsed="false">
      <c r="A7" s="24" t="s">
        <v>108</v>
      </c>
      <c r="B7" s="15" t="n">
        <f aca="false">SUMPRODUCT(Свод!$K$4:$K$23,Свод!$C$4:$C$23)</f>
        <v>0</v>
      </c>
    </row>
    <row r="8" customFormat="false" ht="15" hidden="false" customHeight="false" outlineLevel="0" collapsed="false">
      <c r="A8" s="24" t="s">
        <v>109</v>
      </c>
      <c r="B8" s="15" t="n">
        <f aca="false">SUMPRODUCT(Свод!$L$4:$L$23,Свод!$C$4:$C$23)</f>
        <v>96</v>
      </c>
    </row>
    <row r="9" customFormat="false" ht="15" hidden="false" customHeight="false" outlineLevel="0" collapsed="false">
      <c r="A9" s="24" t="s">
        <v>110</v>
      </c>
      <c r="B9" s="15" t="n">
        <f aca="false">SUMPRODUCT(Свод!$M$4:$M$23,Свод!$C$4:$C$23)</f>
        <v>96</v>
      </c>
    </row>
    <row r="10" customFormat="false" ht="15" hidden="false" customHeight="false" outlineLevel="0" collapsed="false">
      <c r="A10" s="24" t="s">
        <v>111</v>
      </c>
      <c r="B10" s="17" t="str">
        <f aca="false">IF(SUM(Свод!$K$4:$K$23)&gt;0,"да","нет")</f>
        <v>нет</v>
      </c>
    </row>
    <row r="12" customFormat="false" ht="15" hidden="false" customHeight="false" outlineLevel="0" collapsed="false">
      <c r="A12" s="23" t="s">
        <v>112</v>
      </c>
      <c r="C12" s="8" t="s">
        <v>113</v>
      </c>
    </row>
    <row r="13" customFormat="false" ht="15" hidden="false" customHeight="false" outlineLevel="0" collapsed="false">
      <c r="A13" s="24" t="s">
        <v>114</v>
      </c>
      <c r="B13" s="18" t="n">
        <f aca="false">SUM(Свод!$J$4:$J$23)</f>
        <v>0</v>
      </c>
      <c r="C13" s="18" t="n">
        <f aca="false">SUMPRODUCT(Свод!$J$4:$J$23,Свод!$N$4:$N$23)</f>
        <v>0</v>
      </c>
    </row>
    <row r="14" customFormat="false" ht="15" hidden="false" customHeight="false" outlineLevel="0" collapsed="false">
      <c r="A14" s="24" t="s">
        <v>115</v>
      </c>
      <c r="B14" s="18" t="n">
        <f aca="false">SUM(Свод!$K$4:$K$23)</f>
        <v>0</v>
      </c>
      <c r="C14" s="18" t="n">
        <f aca="false">SUMPRODUCT(Свод!$K$4:$K$23,Свод!$N$4:$N$23)</f>
        <v>0</v>
      </c>
    </row>
    <row r="15" customFormat="false" ht="15" hidden="false" customHeight="false" outlineLevel="0" collapsed="false">
      <c r="A15" s="24" t="s">
        <v>116</v>
      </c>
      <c r="B15" s="18" t="n">
        <f aca="false">SUM(Свод!$L$4:$L$23)</f>
        <v>1</v>
      </c>
      <c r="C15" s="18" t="n">
        <f aca="false">SUMPRODUCT(Свод!$L$4:$L$23,Свод!$N$4:$N$23)</f>
        <v>0</v>
      </c>
    </row>
    <row r="16" customFormat="false" ht="15" hidden="false" customHeight="false" outlineLevel="0" collapsed="false">
      <c r="A16" s="24" t="s">
        <v>117</v>
      </c>
      <c r="B16" s="18" t="n">
        <f aca="false">SUM(Свод!$M$4:$M$23)</f>
        <v>1</v>
      </c>
      <c r="C16" s="18" t="n">
        <f aca="false">SUMPRODUCT(Свод!$M$4:$M$23,Свод!$N$4:$N$23)</f>
        <v>0</v>
      </c>
    </row>
    <row r="18" customFormat="false" ht="15" hidden="false" customHeight="false" outlineLevel="0" collapsed="false">
      <c r="A18" s="23" t="s">
        <v>118</v>
      </c>
    </row>
    <row r="19" customFormat="false" ht="15" hidden="false" customHeight="false" outlineLevel="0" collapsed="false">
      <c r="A19" s="24" t="s">
        <v>119</v>
      </c>
      <c r="B19" s="17" t="str">
        <f aca="false">IF(OR($B$6&gt;'Нормы СП'!$B$10*$B$5,$B$6&gt;'Нормы СП'!$B$12),"выполняется","не выполняется")</f>
        <v>не выполняется</v>
      </c>
    </row>
    <row r="20" customFormat="false" ht="15" hidden="false" customHeight="false" outlineLevel="0" collapsed="false">
      <c r="A20" s="24" t="s">
        <v>120</v>
      </c>
      <c r="B20" s="17" t="str">
        <f aca="false">IF(AND($B$6&gt;0,$B$6&lt;='Нормы СП'!$B$13*$B$5,$B$6&lt;='Нормы СП'!$B$14,$B$13&gt;0,$B$13=$C$13),"применяется","не применяется")</f>
        <v>не применяется</v>
      </c>
    </row>
    <row r="21" customFormat="false" ht="15" hidden="false" customHeight="false" outlineLevel="0" collapsed="false">
      <c r="A21" s="24" t="s">
        <v>121</v>
      </c>
      <c r="B21" s="17" t="str">
        <f aca="false">IF(AND($B$19="выполняется",$B$20&lt;&gt;"применяется"),"да","нет")</f>
        <v>нет</v>
      </c>
    </row>
    <row r="23" customFormat="false" ht="15" hidden="false" customHeight="false" outlineLevel="0" collapsed="false">
      <c r="A23" s="24" t="s">
        <v>122</v>
      </c>
      <c r="B23" s="17" t="str">
        <f aca="false">IF($B$21="да","—",IF(OR($B$7&gt;'Нормы СП'!$B$10*$B$5,$B$7&gt;'Нормы СП'!$B$12),"выполняется","не выполняется"))</f>
        <v>не выполняется</v>
      </c>
    </row>
    <row r="24" customFormat="false" ht="15" hidden="false" customHeight="false" outlineLevel="0" collapsed="false">
      <c r="A24" s="24" t="s">
        <v>123</v>
      </c>
      <c r="B24" s="17" t="str">
        <f aca="false">IF(AND($B$7&gt;0,$B$7&lt;='Нормы СП'!$B$13*$B$5,$B$7&lt;='Нормы СП'!$B$15,$B$14&gt;0,$B$14=$C$14),"применяется","не применяется")</f>
        <v>не применяется</v>
      </c>
    </row>
    <row r="25" customFormat="false" ht="15" hidden="false" customHeight="false" outlineLevel="0" collapsed="false">
      <c r="A25" s="24" t="s">
        <v>124</v>
      </c>
      <c r="B25" s="17" t="str">
        <f aca="false">IF(AND($B$21="нет",$B$23="выполняется",$B$24&lt;&gt;"применяется"),"да","нет")</f>
        <v>нет</v>
      </c>
    </row>
    <row r="27" customFormat="false" ht="15" hidden="false" customHeight="false" outlineLevel="0" collapsed="false">
      <c r="A27" s="24" t="s">
        <v>125</v>
      </c>
      <c r="B27" s="26" t="n">
        <f aca="false">IF($B$10="нет",'Нормы СП'!$B$11,'Нормы СП'!$B$10)</f>
        <v>0.1</v>
      </c>
    </row>
    <row r="28" customFormat="false" ht="15" hidden="false" customHeight="false" outlineLevel="0" collapsed="false">
      <c r="A28" s="24" t="s">
        <v>126</v>
      </c>
      <c r="B28" s="17" t="str">
        <f aca="false">IF($B$8&gt;$B$27*$B$5,"выполняется","не выполняется")</f>
        <v>выполняется</v>
      </c>
    </row>
    <row r="29" customFormat="false" ht="15" hidden="false" customHeight="false" outlineLevel="0" collapsed="false">
      <c r="A29" s="24" t="s">
        <v>127</v>
      </c>
      <c r="B29" s="17" t="str">
        <f aca="false">IF(AND($B$8&gt;0,$B$8&lt;='Нормы СП'!$B$13*$B$5,$B$8&lt;='Нормы СП'!$B$16,$B$15&gt;0,$B$15=$C$15),"применяется","не применяется")</f>
        <v>не применяется</v>
      </c>
    </row>
    <row r="30" customFormat="false" ht="15" hidden="false" customHeight="false" outlineLevel="0" collapsed="false">
      <c r="A30" s="24" t="s">
        <v>128</v>
      </c>
      <c r="B30" s="17" t="str">
        <f aca="false">IF(AND($B$21="нет",$B$25="нет",$B$28="выполняется",$B$29&lt;&gt;"применяется"),"да","нет")</f>
        <v>да</v>
      </c>
    </row>
    <row r="32" customFormat="false" ht="15" hidden="false" customHeight="false" outlineLevel="0" collapsed="false">
      <c r="A32" s="24" t="s">
        <v>129</v>
      </c>
      <c r="B32" s="17" t="str">
        <f aca="false">IF($B$9&gt;'Нормы СП'!$B$10*$B$5,"выполняется","не выполняется")</f>
        <v>выполняется</v>
      </c>
    </row>
    <row r="33" customFormat="false" ht="32.8" hidden="false" customHeight="false" outlineLevel="0" collapsed="false">
      <c r="A33" s="24" t="s">
        <v>130</v>
      </c>
      <c r="B33" s="17" t="str">
        <f aca="false">IF(AND($B$9&gt;0,$B$9&lt;='Нормы СП'!$B$13*$B$5,$B$9&lt;='Нормы СП'!$B$17,$B$15&gt;0,$B$15=$C$15),"применяется","не применяется")</f>
        <v>не применяется</v>
      </c>
      <c r="D33" s="25" t="s">
        <v>131</v>
      </c>
    </row>
    <row r="34" customFormat="false" ht="15" hidden="false" customHeight="false" outlineLevel="0" collapsed="false">
      <c r="A34" s="24" t="s">
        <v>132</v>
      </c>
      <c r="B34" s="17" t="str">
        <f aca="false">IF(AND($B$21="нет",$B$25="нет",$B$30="нет",$B$32="выполняется",$B$33&lt;&gt;"применяется"),"да","нет")</f>
        <v>нет</v>
      </c>
    </row>
    <row r="36" customFormat="false" ht="15" hidden="false" customHeight="false" outlineLevel="0" collapsed="false">
      <c r="A36" s="27" t="s">
        <v>133</v>
      </c>
      <c r="B36" s="28" t="str">
        <f aca="false">IF($B$21="да","А",IF($B$25="да","Б",IF($B$30="да","В",IF($B$34="да","Г","Д"))))</f>
        <v>В</v>
      </c>
      <c r="D36" s="8" t="s">
        <v>134</v>
      </c>
    </row>
  </sheetData>
  <sheetProtection sheet="true" password="f7cc" formatColumns="false" formatRows="false"/>
  <mergeCells count="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2"/>
    <col collapsed="false" customWidth="true" hidden="false" outlineLevel="0" max="3" min="3" style="0" width="18"/>
    <col collapsed="false" customWidth="true" hidden="false" outlineLevel="0" max="4" min="4" style="0" width="46"/>
    <col collapsed="false" customWidth="true" hidden="false" outlineLevel="0" max="5" min="5" style="0" width="11"/>
    <col collapsed="false" customWidth="true" hidden="false" outlineLevel="0" max="6" min="6" style="0" width="40"/>
  </cols>
  <sheetData>
    <row r="1" customFormat="false" ht="16.15" hidden="false" customHeight="false" outlineLevel="0" collapsed="false">
      <c r="A1" s="9" t="s">
        <v>135</v>
      </c>
    </row>
    <row r="2" customFormat="false" ht="91.5" hidden="false" customHeight="true" outlineLevel="0" collapsed="false">
      <c r="A2" s="10" t="s">
        <v>136</v>
      </c>
      <c r="B2" s="10"/>
      <c r="C2" s="10"/>
      <c r="D2" s="10"/>
      <c r="E2" s="10"/>
      <c r="F2" s="10"/>
    </row>
    <row r="4" customFormat="false" ht="33.75" hidden="false" customHeight="true" outlineLevel="0" collapsed="false">
      <c r="A4" s="11" t="s">
        <v>73</v>
      </c>
      <c r="B4" s="11" t="s">
        <v>78</v>
      </c>
      <c r="C4" s="11" t="s">
        <v>137</v>
      </c>
      <c r="D4" s="11" t="s">
        <v>138</v>
      </c>
      <c r="E4" s="11" t="s">
        <v>82</v>
      </c>
      <c r="F4" s="11" t="s">
        <v>69</v>
      </c>
    </row>
    <row r="5" customFormat="false" ht="30" hidden="false" customHeight="true" outlineLevel="0" collapsed="false">
      <c r="A5" s="29" t="s">
        <v>84</v>
      </c>
      <c r="B5" s="14" t="n">
        <v>20.9</v>
      </c>
      <c r="C5" s="30" t="s">
        <v>139</v>
      </c>
      <c r="D5" s="31" t="s">
        <v>140</v>
      </c>
      <c r="E5" s="14" t="n">
        <v>13.9</v>
      </c>
      <c r="F5" s="32" t="s">
        <v>141</v>
      </c>
    </row>
    <row r="6" customFormat="false" ht="30" hidden="false" customHeight="true" outlineLevel="0" collapsed="false">
      <c r="A6" s="29" t="s">
        <v>142</v>
      </c>
      <c r="B6" s="14" t="n">
        <v>20.3</v>
      </c>
      <c r="C6" s="30" t="s">
        <v>143</v>
      </c>
      <c r="D6" s="31" t="s">
        <v>144</v>
      </c>
      <c r="E6" s="14"/>
      <c r="F6" s="32" t="s">
        <v>145</v>
      </c>
    </row>
    <row r="7" customFormat="false" ht="30" hidden="false" customHeight="true" outlineLevel="0" collapsed="false">
      <c r="A7" s="29" t="s">
        <v>146</v>
      </c>
      <c r="B7" s="14" t="n">
        <v>19.9</v>
      </c>
      <c r="C7" s="30" t="s">
        <v>147</v>
      </c>
      <c r="D7" s="31" t="s">
        <v>148</v>
      </c>
      <c r="E7" s="14"/>
      <c r="F7" s="32" t="s">
        <v>149</v>
      </c>
    </row>
    <row r="8" customFormat="false" ht="30" hidden="false" customHeight="true" outlineLevel="0" collapsed="false">
      <c r="A8" s="29" t="s">
        <v>86</v>
      </c>
      <c r="B8" s="14" t="n">
        <v>46.6</v>
      </c>
      <c r="C8" s="30" t="s">
        <v>150</v>
      </c>
      <c r="D8" s="31" t="s">
        <v>151</v>
      </c>
      <c r="E8" s="14"/>
      <c r="F8" s="32" t="s">
        <v>152</v>
      </c>
    </row>
    <row r="9" customFormat="false" ht="30" hidden="false" customHeight="true" outlineLevel="0" collapsed="false">
      <c r="A9" s="29" t="s">
        <v>153</v>
      </c>
      <c r="B9" s="14" t="n">
        <v>47</v>
      </c>
      <c r="C9" s="30" t="s">
        <v>154</v>
      </c>
      <c r="D9" s="31" t="s">
        <v>155</v>
      </c>
      <c r="E9" s="14"/>
      <c r="F9" s="32" t="s">
        <v>156</v>
      </c>
    </row>
    <row r="10" customFormat="false" ht="30" hidden="false" customHeight="true" outlineLevel="0" collapsed="false">
      <c r="A10" s="29" t="s">
        <v>157</v>
      </c>
      <c r="B10" s="14" t="n">
        <v>46.7</v>
      </c>
      <c r="C10" s="30" t="s">
        <v>158</v>
      </c>
      <c r="D10" s="31" t="s">
        <v>159</v>
      </c>
      <c r="E10" s="14"/>
      <c r="F10" s="32" t="s">
        <v>160</v>
      </c>
    </row>
    <row r="11" customFormat="false" ht="30" hidden="false" customHeight="true" outlineLevel="0" collapsed="false">
      <c r="A11" s="29" t="s">
        <v>88</v>
      </c>
      <c r="B11" s="14" t="n">
        <v>44</v>
      </c>
      <c r="C11" s="30" t="s">
        <v>161</v>
      </c>
      <c r="D11" s="31" t="s">
        <v>162</v>
      </c>
      <c r="E11" s="14"/>
      <c r="F11" s="32" t="s">
        <v>163</v>
      </c>
    </row>
    <row r="12" customFormat="false" ht="30" hidden="false" customHeight="true" outlineLevel="0" collapsed="false">
      <c r="A12" s="29" t="s">
        <v>164</v>
      </c>
      <c r="B12" s="14" t="n">
        <v>40.7</v>
      </c>
      <c r="C12" s="30" t="s">
        <v>165</v>
      </c>
      <c r="D12" s="31" t="s">
        <v>166</v>
      </c>
      <c r="E12" s="14"/>
      <c r="F12" s="32" t="s">
        <v>167</v>
      </c>
    </row>
    <row r="13" customFormat="false" ht="30" hidden="false" customHeight="true" outlineLevel="0" collapsed="false">
      <c r="A13" s="29" t="s">
        <v>168</v>
      </c>
      <c r="B13" s="14" t="n">
        <v>20.7</v>
      </c>
      <c r="C13" s="30" t="s">
        <v>169</v>
      </c>
      <c r="D13" s="31" t="s">
        <v>170</v>
      </c>
      <c r="E13" s="14"/>
      <c r="F13" s="32" t="s">
        <v>149</v>
      </c>
    </row>
    <row r="14" customFormat="false" ht="30" hidden="false" customHeight="true" outlineLevel="0" collapsed="false">
      <c r="A14" s="29" t="s">
        <v>171</v>
      </c>
      <c r="B14" s="14" t="n">
        <v>44.8</v>
      </c>
      <c r="C14" s="30" t="s">
        <v>172</v>
      </c>
      <c r="D14" s="31" t="s">
        <v>173</v>
      </c>
      <c r="E14" s="14"/>
      <c r="F14" s="32" t="s">
        <v>174</v>
      </c>
    </row>
    <row r="15" customFormat="false" ht="30" hidden="false" customHeight="true" outlineLevel="0" collapsed="false">
      <c r="A15" s="29" t="s">
        <v>175</v>
      </c>
      <c r="B15" s="14" t="n">
        <v>33.5</v>
      </c>
      <c r="C15" s="30" t="s">
        <v>176</v>
      </c>
      <c r="D15" s="31" t="s">
        <v>177</v>
      </c>
      <c r="E15" s="14" t="n">
        <v>14.8</v>
      </c>
      <c r="F15" s="32" t="s">
        <v>178</v>
      </c>
    </row>
    <row r="16" customFormat="false" ht="30" hidden="false" customHeight="true" outlineLevel="0" collapsed="false">
      <c r="A16" s="29" t="s">
        <v>179</v>
      </c>
      <c r="B16" s="14" t="n">
        <v>27.4</v>
      </c>
      <c r="C16" s="30" t="s">
        <v>180</v>
      </c>
      <c r="D16" s="31" t="s">
        <v>181</v>
      </c>
      <c r="E16" s="14"/>
      <c r="F16" s="32" t="s">
        <v>182</v>
      </c>
    </row>
    <row r="17" customFormat="false" ht="30" hidden="false" customHeight="true" outlineLevel="0" collapsed="false">
      <c r="A17" s="29" t="s">
        <v>183</v>
      </c>
      <c r="B17" s="14" t="n">
        <v>13.4</v>
      </c>
      <c r="C17" s="30" t="s">
        <v>184</v>
      </c>
      <c r="D17" s="31" t="s">
        <v>177</v>
      </c>
      <c r="E17" s="14"/>
      <c r="F17" s="32" t="s">
        <v>185</v>
      </c>
    </row>
    <row r="18" customFormat="false" ht="30" hidden="false" customHeight="true" outlineLevel="0" collapsed="false">
      <c r="A18" s="29" t="s">
        <v>186</v>
      </c>
      <c r="B18" s="14" t="n">
        <v>13.4</v>
      </c>
      <c r="C18" s="30" t="s">
        <v>184</v>
      </c>
      <c r="D18" s="31" t="s">
        <v>177</v>
      </c>
      <c r="E18" s="14"/>
      <c r="F18" s="32" t="s">
        <v>187</v>
      </c>
    </row>
    <row r="19" customFormat="false" ht="30" hidden="false" customHeight="true" outlineLevel="0" collapsed="false">
      <c r="A19" s="29" t="s">
        <v>188</v>
      </c>
      <c r="B19" s="14" t="n">
        <v>15.7</v>
      </c>
      <c r="C19" s="30" t="s">
        <v>189</v>
      </c>
      <c r="D19" s="31" t="s">
        <v>177</v>
      </c>
      <c r="E19" s="14" t="n">
        <v>7.5</v>
      </c>
      <c r="F19" s="32" t="s">
        <v>190</v>
      </c>
    </row>
    <row r="20" customFormat="false" ht="30" hidden="false" customHeight="true" outlineLevel="0" collapsed="false">
      <c r="A20" s="29" t="s">
        <v>191</v>
      </c>
      <c r="B20" s="14"/>
      <c r="C20" s="30" t="s">
        <v>192</v>
      </c>
      <c r="D20" s="31"/>
      <c r="E20" s="14"/>
      <c r="F20" s="32" t="s">
        <v>193</v>
      </c>
    </row>
    <row r="21" customFormat="false" ht="30" hidden="false" customHeight="true" outlineLevel="0" collapsed="false">
      <c r="A21" s="29" t="s">
        <v>194</v>
      </c>
      <c r="B21" s="14"/>
      <c r="C21" s="30" t="s">
        <v>192</v>
      </c>
      <c r="D21" s="31"/>
      <c r="E21" s="14" t="n">
        <v>8.3</v>
      </c>
      <c r="F21" s="32" t="s">
        <v>195</v>
      </c>
    </row>
    <row r="22" customFormat="false" ht="30" hidden="false" customHeight="true" outlineLevel="0" collapsed="false">
      <c r="A22" s="29" t="s">
        <v>196</v>
      </c>
      <c r="B22" s="14"/>
      <c r="C22" s="30" t="s">
        <v>192</v>
      </c>
      <c r="D22" s="31"/>
      <c r="E22" s="14"/>
      <c r="F22" s="32" t="s">
        <v>197</v>
      </c>
    </row>
    <row r="23" customFormat="false" ht="30" hidden="false" customHeight="true" outlineLevel="0" collapsed="false">
      <c r="A23" s="29" t="s">
        <v>198</v>
      </c>
      <c r="B23" s="14"/>
      <c r="C23" s="30" t="s">
        <v>192</v>
      </c>
      <c r="D23" s="31"/>
      <c r="E23" s="14"/>
      <c r="F23" s="32" t="s">
        <v>199</v>
      </c>
    </row>
  </sheetData>
  <sheetProtection sheet="true" password="f7cc" formatColumns="false" formatRows="false"/>
  <mergeCells count="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3"/>
    <col collapsed="false" customWidth="true" hidden="false" outlineLevel="0" max="3" min="3" style="0" width="28"/>
    <col collapsed="false" customWidth="true" hidden="false" outlineLevel="0" max="4" min="4" style="0" width="46"/>
  </cols>
  <sheetData>
    <row r="1" customFormat="false" ht="16.15" hidden="false" customHeight="false" outlineLevel="0" collapsed="false">
      <c r="A1" s="9" t="s">
        <v>200</v>
      </c>
    </row>
    <row r="2" customFormat="false" ht="30" hidden="false" customHeight="true" outlineLevel="0" collapsed="false">
      <c r="A2" s="10" t="s">
        <v>201</v>
      </c>
      <c r="B2" s="10"/>
      <c r="C2" s="10"/>
      <c r="D2" s="10"/>
    </row>
    <row r="4" customFormat="false" ht="15" hidden="false" customHeight="false" outlineLevel="0" collapsed="false">
      <c r="A4" s="33" t="s">
        <v>202</v>
      </c>
      <c r="B4" s="33" t="s">
        <v>203</v>
      </c>
      <c r="C4" s="33" t="s">
        <v>204</v>
      </c>
      <c r="D4" s="33" t="s">
        <v>205</v>
      </c>
    </row>
    <row r="5" customFormat="false" ht="15" hidden="false" customHeight="false" outlineLevel="0" collapsed="false">
      <c r="A5" s="29" t="s">
        <v>206</v>
      </c>
      <c r="B5" s="16" t="n">
        <v>2200</v>
      </c>
      <c r="C5" s="29" t="s">
        <v>207</v>
      </c>
      <c r="D5" s="30" t="s">
        <v>208</v>
      </c>
    </row>
    <row r="6" customFormat="false" ht="15" hidden="false" customHeight="false" outlineLevel="0" collapsed="false">
      <c r="A6" s="29" t="s">
        <v>209</v>
      </c>
      <c r="B6" s="16" t="n">
        <v>1400</v>
      </c>
      <c r="C6" s="29" t="s">
        <v>207</v>
      </c>
      <c r="D6" s="30" t="s">
        <v>208</v>
      </c>
    </row>
    <row r="7" customFormat="false" ht="15" hidden="false" customHeight="false" outlineLevel="0" collapsed="false">
      <c r="A7" s="29" t="s">
        <v>210</v>
      </c>
      <c r="B7" s="16" t="n">
        <v>180</v>
      </c>
      <c r="C7" s="29" t="s">
        <v>207</v>
      </c>
      <c r="D7" s="30" t="s">
        <v>208</v>
      </c>
    </row>
    <row r="8" customFormat="false" ht="15" hidden="false" customHeight="false" outlineLevel="0" collapsed="false">
      <c r="A8" s="29" t="s">
        <v>211</v>
      </c>
      <c r="B8" s="16" t="n">
        <v>10</v>
      </c>
      <c r="C8" s="29" t="s">
        <v>212</v>
      </c>
      <c r="D8" s="30" t="s">
        <v>208</v>
      </c>
    </row>
    <row r="9" customFormat="false" ht="15" hidden="false" customHeight="false" outlineLevel="0" collapsed="false">
      <c r="A9" s="29" t="s">
        <v>213</v>
      </c>
      <c r="B9" s="16" t="n">
        <v>0.64</v>
      </c>
      <c r="C9" s="29" t="s">
        <v>214</v>
      </c>
      <c r="D9" s="30" t="s">
        <v>208</v>
      </c>
    </row>
    <row r="10" customFormat="false" ht="15" hidden="false" customHeight="false" outlineLevel="0" collapsed="false">
      <c r="A10" s="29" t="s">
        <v>215</v>
      </c>
      <c r="B10" s="16" t="n">
        <v>0.05</v>
      </c>
      <c r="C10" s="29" t="s">
        <v>216</v>
      </c>
      <c r="D10" s="30" t="s">
        <v>208</v>
      </c>
    </row>
    <row r="11" customFormat="false" ht="15" hidden="false" customHeight="false" outlineLevel="0" collapsed="false">
      <c r="A11" s="29" t="s">
        <v>217</v>
      </c>
      <c r="B11" s="16" t="n">
        <v>0.1</v>
      </c>
      <c r="C11" s="29" t="s">
        <v>218</v>
      </c>
      <c r="D11" s="30" t="s">
        <v>208</v>
      </c>
    </row>
    <row r="12" customFormat="false" ht="15" hidden="false" customHeight="false" outlineLevel="0" collapsed="false">
      <c r="A12" s="29" t="s">
        <v>219</v>
      </c>
      <c r="B12" s="16" t="n">
        <v>200</v>
      </c>
      <c r="C12" s="29" t="s">
        <v>220</v>
      </c>
      <c r="D12" s="30" t="s">
        <v>208</v>
      </c>
    </row>
    <row r="13" customFormat="false" ht="15" hidden="false" customHeight="false" outlineLevel="0" collapsed="false">
      <c r="A13" s="29" t="s">
        <v>221</v>
      </c>
      <c r="B13" s="16" t="n">
        <v>0.25</v>
      </c>
      <c r="C13" s="29" t="s">
        <v>222</v>
      </c>
      <c r="D13" s="30" t="s">
        <v>208</v>
      </c>
    </row>
    <row r="14" customFormat="false" ht="15" hidden="false" customHeight="false" outlineLevel="0" collapsed="false">
      <c r="A14" s="29" t="s">
        <v>223</v>
      </c>
      <c r="B14" s="16" t="n">
        <v>1000</v>
      </c>
      <c r="C14" s="29" t="s">
        <v>224</v>
      </c>
      <c r="D14" s="30" t="s">
        <v>208</v>
      </c>
    </row>
    <row r="15" customFormat="false" ht="15" hidden="false" customHeight="false" outlineLevel="0" collapsed="false">
      <c r="A15" s="29" t="s">
        <v>225</v>
      </c>
      <c r="B15" s="16" t="n">
        <v>1000</v>
      </c>
      <c r="C15" s="29" t="s">
        <v>226</v>
      </c>
      <c r="D15" s="30" t="s">
        <v>208</v>
      </c>
    </row>
    <row r="16" customFormat="false" ht="15" hidden="false" customHeight="false" outlineLevel="0" collapsed="false">
      <c r="A16" s="29" t="s">
        <v>227</v>
      </c>
      <c r="B16" s="16" t="n">
        <v>3500</v>
      </c>
      <c r="C16" s="29" t="s">
        <v>228</v>
      </c>
      <c r="D16" s="30" t="s">
        <v>208</v>
      </c>
    </row>
    <row r="17" customFormat="false" ht="15" hidden="false" customHeight="false" outlineLevel="0" collapsed="false">
      <c r="A17" s="29" t="s">
        <v>229</v>
      </c>
      <c r="B17" s="16" t="n">
        <v>5000</v>
      </c>
      <c r="C17" s="29" t="s">
        <v>230</v>
      </c>
      <c r="D17" s="30" t="s">
        <v>208</v>
      </c>
    </row>
    <row r="18" customFormat="false" ht="15" hidden="false" customHeight="false" outlineLevel="0" collapsed="false">
      <c r="A18" s="29" t="s">
        <v>231</v>
      </c>
      <c r="B18" s="16" t="n">
        <v>11</v>
      </c>
      <c r="C18" s="29" t="s">
        <v>232</v>
      </c>
      <c r="D18" s="30" t="s">
        <v>208</v>
      </c>
    </row>
    <row r="19" customFormat="false" ht="15" hidden="false" customHeight="false" outlineLevel="0" collapsed="false">
      <c r="A19" s="29" t="s">
        <v>233</v>
      </c>
      <c r="B19" s="16" t="n">
        <v>12</v>
      </c>
      <c r="C19" s="29" t="s">
        <v>232</v>
      </c>
      <c r="D19" s="30" t="s">
        <v>208</v>
      </c>
    </row>
    <row r="21" customFormat="false" ht="15" hidden="false" customHeight="false" outlineLevel="0" collapsed="false">
      <c r="A21" s="23" t="s">
        <v>234</v>
      </c>
    </row>
    <row r="22" customFormat="false" ht="15" hidden="false" customHeight="false" outlineLevel="0" collapsed="false">
      <c r="A22" s="11" t="s">
        <v>82</v>
      </c>
      <c r="B22" s="11" t="s">
        <v>235</v>
      </c>
      <c r="C22" s="11"/>
      <c r="D22" s="11" t="s">
        <v>236</v>
      </c>
    </row>
    <row r="23" customFormat="false" ht="15" hidden="false" customHeight="true" outlineLevel="0" collapsed="false">
      <c r="A23" s="34" t="n">
        <v>5</v>
      </c>
      <c r="B23" s="34" t="n">
        <v>12</v>
      </c>
      <c r="D23" s="10" t="s">
        <v>237</v>
      </c>
    </row>
    <row r="24" customFormat="false" ht="15" hidden="false" customHeight="false" outlineLevel="0" collapsed="false">
      <c r="A24" s="34" t="n">
        <v>10</v>
      </c>
      <c r="B24" s="34" t="n">
        <v>8</v>
      </c>
      <c r="D24" s="10"/>
    </row>
    <row r="25" customFormat="false" ht="15" hidden="false" customHeight="false" outlineLevel="0" collapsed="false">
      <c r="A25" s="34" t="n">
        <v>15</v>
      </c>
      <c r="B25" s="34" t="n">
        <v>6</v>
      </c>
      <c r="D25" s="10"/>
    </row>
    <row r="26" customFormat="false" ht="15" hidden="false" customHeight="false" outlineLevel="0" collapsed="false">
      <c r="A26" s="34" t="n">
        <v>20</v>
      </c>
      <c r="B26" s="34" t="n">
        <v>5</v>
      </c>
      <c r="D26" s="10"/>
    </row>
    <row r="27" customFormat="false" ht="15" hidden="false" customHeight="false" outlineLevel="0" collapsed="false">
      <c r="A27" s="34" t="n">
        <v>25</v>
      </c>
      <c r="B27" s="34" t="n">
        <v>4</v>
      </c>
      <c r="D27" s="10"/>
    </row>
    <row r="28" customFormat="false" ht="15" hidden="false" customHeight="false" outlineLevel="0" collapsed="false">
      <c r="A28" s="34" t="n">
        <v>30</v>
      </c>
      <c r="B28" s="34" t="n">
        <v>3.8</v>
      </c>
      <c r="D28" s="10"/>
    </row>
    <row r="29" customFormat="false" ht="15" hidden="false" customHeight="false" outlineLevel="0" collapsed="false">
      <c r="A29" s="34" t="n">
        <v>40</v>
      </c>
      <c r="B29" s="34" t="n">
        <v>3.2</v>
      </c>
      <c r="D29" s="10"/>
    </row>
    <row r="30" customFormat="false" ht="15" hidden="false" customHeight="false" outlineLevel="0" collapsed="false">
      <c r="A30" s="34" t="n">
        <v>50</v>
      </c>
      <c r="B30" s="34" t="n">
        <v>2.8</v>
      </c>
      <c r="D30" s="10"/>
    </row>
    <row r="32" customFormat="false" ht="15" hidden="false" customHeight="false" outlineLevel="0" collapsed="false">
      <c r="A32" s="23" t="s">
        <v>238</v>
      </c>
    </row>
    <row r="33" customFormat="false" ht="15" hidden="false" customHeight="false" outlineLevel="0" collapsed="false">
      <c r="A33" s="11" t="s">
        <v>73</v>
      </c>
      <c r="B33" s="11" t="s">
        <v>82</v>
      </c>
    </row>
    <row r="34" customFormat="false" ht="15" hidden="false" customHeight="false" outlineLevel="0" collapsed="false">
      <c r="A34" s="29" t="s">
        <v>239</v>
      </c>
      <c r="B34" s="15" t="n">
        <v>13.9</v>
      </c>
    </row>
    <row r="35" customFormat="false" ht="15" hidden="false" customHeight="false" outlineLevel="0" collapsed="false">
      <c r="A35" s="29" t="s">
        <v>240</v>
      </c>
      <c r="B35" s="15" t="n">
        <v>8.3</v>
      </c>
    </row>
    <row r="36" customFormat="false" ht="15" hidden="false" customHeight="false" outlineLevel="0" collapsed="false">
      <c r="A36" s="29" t="s">
        <v>241</v>
      </c>
      <c r="B36" s="15" t="n">
        <v>13.2</v>
      </c>
    </row>
    <row r="37" customFormat="false" ht="15" hidden="false" customHeight="false" outlineLevel="0" collapsed="false">
      <c r="A37" s="29" t="s">
        <v>242</v>
      </c>
      <c r="B37" s="15" t="n">
        <v>9.8</v>
      </c>
    </row>
    <row r="38" customFormat="false" ht="15" hidden="false" customHeight="false" outlineLevel="0" collapsed="false">
      <c r="A38" s="29" t="s">
        <v>188</v>
      </c>
      <c r="B38" s="15" t="n">
        <v>7.5</v>
      </c>
    </row>
    <row r="39" customFormat="false" ht="15" hidden="false" customHeight="false" outlineLevel="0" collapsed="false">
      <c r="A39" s="29" t="s">
        <v>243</v>
      </c>
      <c r="B39" s="15" t="n">
        <v>15.4</v>
      </c>
    </row>
    <row r="40" customFormat="false" ht="15" hidden="false" customHeight="false" outlineLevel="0" collapsed="false">
      <c r="A40" s="29" t="s">
        <v>244</v>
      </c>
      <c r="B40" s="15" t="n">
        <v>15.3</v>
      </c>
    </row>
    <row r="41" customFormat="false" ht="15" hidden="false" customHeight="false" outlineLevel="0" collapsed="false">
      <c r="A41" s="29" t="s">
        <v>245</v>
      </c>
      <c r="B41" s="15" t="n">
        <v>17.4</v>
      </c>
    </row>
    <row r="42" customFormat="false" ht="15" hidden="false" customHeight="false" outlineLevel="0" collapsed="false">
      <c r="A42" s="29" t="s">
        <v>175</v>
      </c>
      <c r="B42" s="15" t="n">
        <v>14.8</v>
      </c>
    </row>
    <row r="43" customFormat="false" ht="15" hidden="false" customHeight="false" outlineLevel="0" collapsed="false">
      <c r="A43" s="29" t="s">
        <v>246</v>
      </c>
      <c r="B43" s="15" t="n">
        <v>35</v>
      </c>
    </row>
    <row r="44" customFormat="false" ht="15" hidden="false" customHeight="false" outlineLevel="0" collapsed="false">
      <c r="A44" s="29" t="s">
        <v>247</v>
      </c>
      <c r="B44" s="15" t="n">
        <v>17.4</v>
      </c>
    </row>
    <row r="45" customFormat="false" ht="15" hidden="false" customHeight="false" outlineLevel="0" collapsed="false">
      <c r="A45" s="29" t="s">
        <v>248</v>
      </c>
      <c r="B45" s="15" t="n">
        <v>7</v>
      </c>
    </row>
    <row r="47" customFormat="false" ht="15" hidden="false" customHeight="true" outlineLevel="0" collapsed="false">
      <c r="A47" s="10" t="s">
        <v>249</v>
      </c>
      <c r="B47" s="10"/>
      <c r="C47" s="10"/>
      <c r="D47" s="10"/>
    </row>
    <row r="48" customFormat="false" ht="15" hidden="false" customHeight="false" outlineLevel="0" collapsed="false">
      <c r="A48" s="10"/>
      <c r="B48" s="10"/>
      <c r="C48" s="10"/>
      <c r="D48" s="10"/>
    </row>
    <row r="49" customFormat="false" ht="15" hidden="false" customHeight="false" outlineLevel="0" collapsed="false">
      <c r="A49" s="10"/>
      <c r="B49" s="10"/>
      <c r="C49" s="10"/>
      <c r="D49" s="10"/>
    </row>
  </sheetData>
  <sheetProtection sheet="true" password="f7cc" formatColumns="false" formatRows="false"/>
  <mergeCells count="3">
    <mergeCell ref="A2:D2"/>
    <mergeCell ref="D23:D30"/>
    <mergeCell ref="A47:D4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Цифровой продукт</cp:category>
  <cp:contentStatus>Демонстрационная копия версии 1.2 от 08.09.2026</cp:contentStatus>
  <dcterms:created xsi:type="dcterms:W3CDTF">2026-09-08T11:53:07Z</dcterms:created>
  <dc:creator>Юлия Никулина</dc:creator>
  <dc:description>Демонстрационная копия: заполнена примером из раздела 5 методички. Версия 1.2 от 08.09.2026. Нормативная база сверена 07.09.2026 по СП 12.13130.2009. Считает пожарную нагрузку по формуле Б.1, удельную нагрузку по Б.2, категорию участка по таблице Б.1, проверку по формуле Б.5, подтверждение В4 по таблицам Б.2 и Б.3 и категорию здания по разделу 6. Не считает категории А и Б и наружные установки по разделу 7. Не является экспертизой.</dc:description>
  <cp:keywords>категория помещения категория здания СП 12.13130.2009 пожарная нагрузка категорирование склад В1-В4</cp:keywords>
  <dc:language>ru-RU</dc:language>
  <cp:lastModifiedBy>Юлия Никулина</cp:lastModifiedBy>
  <dcterms:modified xsi:type="dcterms:W3CDTF">2026-09-08T11:53:26Z</dcterms:modified>
  <cp:revision>0</cp:revision>
  <dc:subject>Категории помещений В1–В4 и категория здания по разделу 6</dc:subject>
  <dc:title>Калькулятор категорий помещений и зданий — демонстрационная копия</dc:title>
  <cp:version>1.2</cp:version>
</cp:coreProperties>
</file>

<file path=docProps/custom.xml><?xml version="1.0" encoding="utf-8"?>
<Properties xmlns="http://schemas.openxmlformats.org/officeDocument/2006/custom-properties" xmlns:vt="http://schemas.openxmlformats.org/officeDocument/2006/docPropsVTypes"/>
</file>